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03\Farm Management\Production Economics\COP Forage\2024\Draft 2024\"/>
    </mc:Choice>
  </mc:AlternateContent>
  <workbookProtection workbookPassword="C6A6" lockStructure="1"/>
  <bookViews>
    <workbookView xWindow="0" yWindow="0" windowWidth="23040" windowHeight="8700"/>
  </bookViews>
  <sheets>
    <sheet name="Sheet1" sheetId="1" r:id="rId1"/>
  </sheets>
  <definedNames>
    <definedName name="_xlnm.Print_Area" localSheetId="0">Sheet1!$A$1:$I$69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F48" i="1"/>
  <c r="D36" i="1" l="1"/>
  <c r="D8" i="1"/>
  <c r="D21" i="1"/>
  <c r="F9" i="1"/>
  <c r="D10" i="1" l="1"/>
  <c r="D53" i="1"/>
  <c r="E53" i="1"/>
  <c r="D22" i="1" l="1"/>
  <c r="F10" i="1"/>
  <c r="D26" i="1" l="1"/>
  <c r="D27" i="1" s="1"/>
  <c r="D28" i="1" s="1"/>
  <c r="D29" i="1" l="1"/>
  <c r="D31" i="1" s="1"/>
  <c r="D32" i="1" l="1"/>
  <c r="D37" i="1"/>
  <c r="D39" i="1" s="1"/>
  <c r="D54" i="1" s="1"/>
  <c r="D30" i="1"/>
  <c r="E54" i="1" l="1"/>
  <c r="D43" i="1"/>
  <c r="D40" i="1"/>
  <c r="D44" i="1"/>
  <c r="D41" i="1"/>
  <c r="H3" i="1" l="1"/>
</calcChain>
</file>

<file path=xl/sharedStrings.xml><?xml version="1.0" encoding="utf-8"?>
<sst xmlns="http://schemas.openxmlformats.org/spreadsheetml/2006/main" count="98" uniqueCount="87">
  <si>
    <t>Printed:</t>
  </si>
  <si>
    <t>. . . . . . . . . . . . . . . . . . . . . . . . . . . . . . . . . . . . . . . . . . . . . . . . . . . . . . . . . . . . . .</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</si>
  <si>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</si>
  <si>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For more information:</t>
  </si>
  <si>
    <t>https://www.gov.mb.ca/agriculture/farm-management/production-economics/pubs/calculator-straw-cost.xls</t>
  </si>
  <si>
    <t>A.</t>
  </si>
  <si>
    <t>B.</t>
  </si>
  <si>
    <t>C.</t>
  </si>
  <si>
    <t>percent</t>
  </si>
  <si>
    <t>D.</t>
  </si>
  <si>
    <t>E.</t>
  </si>
  <si>
    <t>F.</t>
  </si>
  <si>
    <t>G.</t>
  </si>
  <si>
    <t>H.</t>
  </si>
  <si>
    <t>I.</t>
  </si>
  <si>
    <t>J.</t>
  </si>
  <si>
    <t>K.</t>
  </si>
  <si>
    <t>L.</t>
  </si>
  <si>
    <t>¢/pound</t>
  </si>
  <si>
    <t>M.</t>
  </si>
  <si>
    <t>$/ton</t>
  </si>
  <si>
    <t>N.</t>
  </si>
  <si>
    <t>O.</t>
  </si>
  <si>
    <t>P.</t>
  </si>
  <si>
    <t>Q.</t>
  </si>
  <si>
    <t>R.</t>
  </si>
  <si>
    <t>S.</t>
  </si>
  <si>
    <t>T.</t>
  </si>
  <si>
    <t>U.</t>
  </si>
  <si>
    <t>V.</t>
  </si>
  <si>
    <t>X.</t>
  </si>
  <si>
    <t>Y.</t>
  </si>
  <si>
    <t>Z.</t>
  </si>
  <si>
    <t>AA.</t>
  </si>
  <si>
    <t>W.</t>
  </si>
  <si>
    <t>AB.</t>
  </si>
  <si>
    <t>AC.</t>
  </si>
  <si>
    <t>AD.</t>
  </si>
  <si>
    <t>AE.</t>
  </si>
  <si>
    <t>Version 1.0</t>
  </si>
  <si>
    <t>Bales of straw to ammoniate</t>
  </si>
  <si>
    <t>Straw as fed moisture content</t>
  </si>
  <si>
    <t>Estimated bale weight, wet basis</t>
  </si>
  <si>
    <t>pounds</t>
  </si>
  <si>
    <t xml:space="preserve">Plastic Cover Cost  </t>
  </si>
  <si>
    <t>Ammonia required, (% of dry basis)</t>
  </si>
  <si>
    <t>Ammonia delivered in tank (tonnes)</t>
  </si>
  <si>
    <t>Straw cost ($ per bale)</t>
  </si>
  <si>
    <t>Anhydrous Ammonia Cost ($ per tonne)</t>
  </si>
  <si>
    <t>Total Anhydrous Ammonia required (HxO)</t>
  </si>
  <si>
    <t>Calculation #1 - Anydrous Ammonia Required</t>
  </si>
  <si>
    <t>tonnes</t>
  </si>
  <si>
    <t>Straw dry matter content (1-C)</t>
  </si>
  <si>
    <t xml:space="preserve">Estimated bale weight, dry basis (DxE) </t>
  </si>
  <si>
    <t>Total straw weight, wet basis (AxE)</t>
  </si>
  <si>
    <t>Total straw weight, dry basis (AxF)</t>
  </si>
  <si>
    <t>Anhydrous Ammonia required (P÷2,205)</t>
  </si>
  <si>
    <t>Ammonia tank capacity gauge reading, starting</t>
  </si>
  <si>
    <t>Ammonia tank capacity gauge reading, ending (((I-Q)xJ)÷I)</t>
  </si>
  <si>
    <t>per bale</t>
  </si>
  <si>
    <t>Decision Cost Calculator - Straw Ammoniation</t>
  </si>
  <si>
    <t>Total Anhydrous Ammonia cost (GxQ)</t>
  </si>
  <si>
    <t>Anhydrous Ammonia cost (S÷A)</t>
  </si>
  <si>
    <t>Straw Cost (AxB)</t>
  </si>
  <si>
    <t>Total Cost (K+S+W)</t>
  </si>
  <si>
    <t>Total Cost, wet basis (X÷A)</t>
  </si>
  <si>
    <t>Total Cost, wet basis (X÷N)</t>
  </si>
  <si>
    <t>Total Cost, dry basis (X÷O)</t>
  </si>
  <si>
    <t>Calculation #2 - Cost Summary</t>
  </si>
  <si>
    <t>$/bale</t>
  </si>
  <si>
    <t>Total Cost, wet basis (X÷(N÷2,000))</t>
  </si>
  <si>
    <t>Total Cost, dry basis (X÷(O÷2,000))</t>
  </si>
  <si>
    <t>Protein</t>
  </si>
  <si>
    <t>TDN</t>
  </si>
  <si>
    <t>Untreated straw</t>
  </si>
  <si>
    <t>Ammoniated straw</t>
  </si>
  <si>
    <t>Straw crude protein content, ammoniated</t>
  </si>
  <si>
    <t>Straw TDN content, ammoniated</t>
  </si>
  <si>
    <t>Straw crude protein content, untreated</t>
  </si>
  <si>
    <t>Straw TDN content, untreated</t>
  </si>
  <si>
    <t>Calculation #3 - Feed  Analysis Summary</t>
  </si>
  <si>
    <t>Cost of Anydrous &amp; Plastic, straw wet basis ((K+S)÷N)</t>
  </si>
  <si>
    <t>Cost of Anydrous &amp; Plastic, straw dry basis ((K+S)÷O)</t>
  </si>
  <si>
    <t>(normal range is 2 to 4%)</t>
  </si>
  <si>
    <t>https://www.gov.mb.ca/agriculture/crops/crop-management/forages/ammoniation-of-forages.html</t>
  </si>
  <si>
    <r>
      <rPr>
        <b/>
        <sz val="10"/>
        <rFont val="Arial"/>
        <family val="2"/>
      </rPr>
      <t xml:space="preserve">Note: </t>
    </r>
    <r>
      <rPr>
        <sz val="10"/>
        <rFont val="Arial"/>
        <family val="2"/>
      </rPr>
      <t>This budget is only a guide and is not intended as an in-depth study of livestock feed values. Straw and anhydrous ammonia costs are estimated values only and are not intended to represent the current market value.  Interpretation and use of this information is the responsibility of the user.  If you need help with a budget, contact a Farm Management Specialist</t>
    </r>
  </si>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</sst>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quot;#,##0.00"/>
    <numFmt numFmtId="165" formatCode="&quot;$&quot;#,##0"/>
    <numFmt numFmtId="166" formatCode="0.0%"/>
    <numFmt numFmtId="167" formatCode="0.0"/>
  </numFmts>
  <fonts count="33" x14ac:knownFonts="1">
    <font>
      <sz val="11"/>
      <color theme="1"/>
      <name val="Calibri"/>
      <family val="2"/>
      <scheme val="minor"/>
    </font>
    <font>
      <sz val="12"/>
      <name val="Arial"/>
      <family val="2"/>
    </font>
    <font>
      <sz val="10"/>
      <name val="Arial"/>
      <family val="2"/>
    </font>
    <font>
      <b/>
      <sz val="10"/>
      <name val="Arial"/>
      <family val="2"/>
    </font>
    <font>
      <b/>
      <sz val="10"/>
      <color theme="1"/>
      <name val="Arial"/>
      <family val="2"/>
    </font>
    <font>
      <b/>
      <sz val="11"/>
      <color theme="1"/>
      <name val="Arial"/>
      <family val="2"/>
    </font>
    <font>
      <u/>
      <sz val="10"/>
      <color theme="10"/>
      <name val="Arial"/>
      <family val="2"/>
    </font>
    <font>
      <b/>
      <u/>
      <sz val="10"/>
      <color theme="10"/>
      <name val="Arial"/>
      <family val="2"/>
    </font>
    <font>
      <sz val="11"/>
      <name val="Arial"/>
      <family val="2"/>
    </font>
    <font>
      <sz val="11"/>
      <color theme="1"/>
      <name val="Arial"/>
      <family val="2"/>
    </font>
    <font>
      <sz val="22"/>
      <color theme="1"/>
      <name val="Arial"/>
      <family val="2"/>
    </font>
    <font>
      <b/>
      <sz val="18"/>
      <color theme="0"/>
      <name val="Arial"/>
      <family val="2"/>
    </font>
    <font>
      <sz val="11"/>
      <color theme="0"/>
      <name val="Arial"/>
      <family val="2"/>
    </font>
    <font>
      <sz val="9"/>
      <color theme="0"/>
      <name val="Arial"/>
      <family val="2"/>
    </font>
    <font>
      <b/>
      <u/>
      <sz val="10"/>
      <color rgb="FF0000FF"/>
      <name val="Arial"/>
      <family val="2"/>
    </font>
    <font>
      <b/>
      <sz val="12"/>
      <color theme="0"/>
      <name val="Arial"/>
      <family val="2"/>
    </font>
    <font>
      <sz val="12"/>
      <color theme="0"/>
      <name val="Arial"/>
      <family val="2"/>
    </font>
    <font>
      <sz val="11"/>
      <color theme="1"/>
      <name val="Calibri"/>
      <family val="2"/>
      <scheme val="minor"/>
    </font>
    <font>
      <sz val="9"/>
      <color theme="1"/>
      <name val="Arial"/>
      <family val="2"/>
    </font>
    <font>
      <b/>
      <sz val="11"/>
      <color rgb="FF0000FF"/>
      <name val="Arial"/>
      <family val="2"/>
    </font>
    <font>
      <sz val="10"/>
      <color theme="1"/>
      <name val="Arial"/>
      <family val="2"/>
    </font>
    <font>
      <u/>
      <sz val="11"/>
      <color theme="1"/>
      <name val="Arial"/>
      <family val="2"/>
    </font>
    <font>
      <b/>
      <sz val="10"/>
      <color indexed="12"/>
      <name val="Arial"/>
      <family val="2"/>
    </font>
    <font>
      <b/>
      <sz val="10"/>
      <color indexed="48"/>
      <name val="Arial"/>
      <family val="2"/>
    </font>
    <font>
      <sz val="14"/>
      <name val="Arial"/>
      <family val="2"/>
    </font>
    <font>
      <b/>
      <sz val="11"/>
      <name val="Arial"/>
      <family val="2"/>
    </font>
    <font>
      <u/>
      <sz val="10"/>
      <color rgb="FF0000FF"/>
      <name val="Arial"/>
      <family val="2"/>
    </font>
    <font>
      <sz val="11"/>
      <color rgb="FF0000FF"/>
      <name val="Arial"/>
      <family val="2"/>
    </font>
    <font>
      <sz val="12"/>
      <color rgb="FF0000FF"/>
      <name val="Arial"/>
      <family val="2"/>
    </font>
    <font>
      <sz val="14"/>
      <color rgb="FF0000FF"/>
      <name val="Arial"/>
      <family val="2"/>
    </font>
    <font>
      <sz val="8"/>
      <color theme="1"/>
      <name val="Arial"/>
      <family val="2"/>
    </font>
    <font>
      <b/>
      <u/>
      <sz val="11"/>
      <color theme="1"/>
      <name val="Arial"/>
      <family val="2"/>
    </font>
    <font>
      <b/>
      <u/>
      <sz val="11"/>
      <name val="Arial"/>
      <family val="2"/>
    </font>
  </fonts>
  <fills count="3">
    <fill>
      <patternFill patternType="none"/>
    </fill>
    <fill>
      <patternFill patternType="gray125"/>
    </fill>
    <fill>
      <patternFill patternType="solid">
        <fgColor rgb="FF427730"/>
        <bgColor indexed="64"/>
      </patternFill>
    </fill>
  </fills>
  <borders count="2">
    <border>
      <left/>
      <right/>
      <top/>
      <bottom/>
      <diagonal/>
    </border>
    <border>
      <left/>
      <right/>
      <top/>
      <bottom style="thin">
        <color indexed="64"/>
      </bottom>
      <diagonal/>
    </border>
  </borders>
  <cellStyleXfs count="5">
    <xf numFmtId="0" fontId="0" fillId="0" borderId="0"/>
    <xf numFmtId="164" fontId="1" fillId="0" borderId="0">
      <alignment vertical="top"/>
    </xf>
    <xf numFmtId="0" fontId="6" fillId="0" borderId="0" applyNumberFormat="0" applyFill="0" applyBorder="0" applyAlignment="0" applyProtection="0">
      <alignment vertical="top"/>
      <protection locked="0"/>
    </xf>
    <xf numFmtId="43" fontId="17" fillId="0" borderId="0" applyFont="0" applyFill="0" applyBorder="0" applyAlignment="0" applyProtection="0"/>
    <xf numFmtId="0" fontId="2" fillId="0" borderId="0">
      <alignment vertical="top"/>
    </xf>
  </cellStyleXfs>
  <cellXfs count="87">
    <xf numFmtId="0" fontId="0" fillId="0" borderId="0" xfId="0"/>
    <xf numFmtId="0" fontId="0" fillId="0" borderId="0" xfId="0" applyBorder="1" applyProtection="1"/>
    <xf numFmtId="0" fontId="4" fillId="0" borderId="1" xfId="0" applyFont="1" applyBorder="1" applyAlignment="1" applyProtection="1"/>
    <xf numFmtId="17" fontId="5" fillId="0" borderId="1" xfId="0" applyNumberFormat="1" applyFont="1" applyBorder="1" applyAlignment="1" applyProtection="1">
      <alignment horizontal="right"/>
    </xf>
    <xf numFmtId="0" fontId="4" fillId="0" borderId="0" xfId="0" applyFont="1" applyBorder="1" applyAlignment="1" applyProtection="1">
      <alignment horizontal="left" vertical="center"/>
    </xf>
    <xf numFmtId="0" fontId="0" fillId="0" borderId="0" xfId="0" applyAlignment="1"/>
    <xf numFmtId="164" fontId="7" fillId="0" borderId="0" xfId="2" applyNumberFormat="1" applyFont="1" applyFill="1" applyProtection="1">
      <alignment vertical="top"/>
    </xf>
    <xf numFmtId="164" fontId="8" fillId="0" borderId="0" xfId="1" applyFont="1" applyFill="1" applyBorder="1" applyProtection="1">
      <alignment vertical="top"/>
    </xf>
    <xf numFmtId="164" fontId="8" fillId="0" borderId="0" xfId="1" applyFont="1" applyFill="1">
      <alignment vertical="top"/>
    </xf>
    <xf numFmtId="164" fontId="8" fillId="0" borderId="0" xfId="1" applyFont="1" applyFill="1" applyBorder="1">
      <alignment vertical="top"/>
    </xf>
    <xf numFmtId="164" fontId="2" fillId="0" borderId="0" xfId="1" applyFont="1" applyBorder="1" applyProtection="1">
      <alignment vertical="top"/>
    </xf>
    <xf numFmtId="0" fontId="2" fillId="0" borderId="0" xfId="0" applyFont="1" applyFill="1" applyAlignment="1"/>
    <xf numFmtId="0" fontId="9" fillId="0" borderId="0" xfId="0" applyFont="1" applyFill="1" applyAlignment="1" applyProtection="1"/>
    <xf numFmtId="0" fontId="9" fillId="0" borderId="0" xfId="0" applyFont="1" applyFill="1" applyAlignment="1" applyProtection="1">
      <alignment horizontal="center"/>
    </xf>
    <xf numFmtId="0" fontId="0" fillId="0" borderId="0" xfId="0" applyFill="1" applyAlignment="1" applyProtection="1"/>
    <xf numFmtId="0" fontId="10" fillId="0" borderId="0" xfId="0" applyFont="1" applyFill="1" applyAlignment="1" applyProtection="1"/>
    <xf numFmtId="0" fontId="11" fillId="2" borderId="0" xfId="0" applyFont="1" applyFill="1" applyAlignment="1" applyProtection="1"/>
    <xf numFmtId="0" fontId="12" fillId="2" borderId="0" xfId="0" applyFont="1" applyFill="1" applyAlignment="1" applyProtection="1"/>
    <xf numFmtId="0" fontId="12" fillId="2" borderId="0" xfId="0" applyFont="1" applyFill="1" applyAlignment="1" applyProtection="1">
      <alignment horizontal="center"/>
    </xf>
    <xf numFmtId="0" fontId="13" fillId="2" borderId="0" xfId="0" applyFont="1" applyFill="1" applyAlignment="1" applyProtection="1">
      <alignment horizontal="right" vertical="center"/>
    </xf>
    <xf numFmtId="164" fontId="14" fillId="0" borderId="0" xfId="2" applyNumberFormat="1" applyFont="1" applyBorder="1" applyProtection="1">
      <alignment vertical="top"/>
    </xf>
    <xf numFmtId="0" fontId="0" fillId="0" borderId="0" xfId="0" applyFill="1" applyBorder="1" applyProtection="1"/>
    <xf numFmtId="0" fontId="16" fillId="2" borderId="0" xfId="0" applyFont="1" applyFill="1" applyBorder="1" applyProtection="1"/>
    <xf numFmtId="0" fontId="15" fillId="2" borderId="0" xfId="0" applyFont="1" applyFill="1" applyBorder="1" applyAlignment="1" applyProtection="1">
      <alignment horizontal="center"/>
    </xf>
    <xf numFmtId="0" fontId="15" fillId="2" borderId="0" xfId="0" applyFont="1" applyFill="1" applyBorder="1" applyAlignment="1" applyProtection="1">
      <alignment vertical="center"/>
    </xf>
    <xf numFmtId="0" fontId="19" fillId="0" borderId="0" xfId="0" applyFont="1" applyProtection="1">
      <protection locked="0"/>
    </xf>
    <xf numFmtId="165" fontId="19" fillId="0" borderId="0" xfId="0" applyNumberFormat="1" applyFont="1" applyProtection="1">
      <protection locked="0"/>
    </xf>
    <xf numFmtId="0" fontId="5" fillId="0" borderId="0" xfId="0" applyFont="1" applyFill="1" applyProtection="1"/>
    <xf numFmtId="0" fontId="9" fillId="0" borderId="0" xfId="0" applyFont="1" applyFill="1" applyProtection="1"/>
    <xf numFmtId="0" fontId="3" fillId="0" borderId="0" xfId="0" applyFont="1" applyFill="1" applyProtection="1"/>
    <xf numFmtId="0" fontId="2" fillId="0" borderId="0" xfId="4" applyFont="1" applyAlignment="1" applyProtection="1">
      <alignment horizontal="left"/>
    </xf>
    <xf numFmtId="0" fontId="1" fillId="0" borderId="0" xfId="4" applyFont="1" applyAlignment="1" applyProtection="1"/>
    <xf numFmtId="0" fontId="2" fillId="0" borderId="0" xfId="4" applyFont="1" applyAlignment="1" applyProtection="1">
      <alignment horizontal="center"/>
    </xf>
    <xf numFmtId="0" fontId="2" fillId="0" borderId="0" xfId="0" applyFont="1" applyAlignment="1" applyProtection="1">
      <alignment horizontal="right"/>
    </xf>
    <xf numFmtId="0" fontId="2" fillId="0" borderId="0" xfId="0" applyFont="1" applyBorder="1" applyAlignment="1" applyProtection="1">
      <alignment horizontal="right"/>
    </xf>
    <xf numFmtId="0" fontId="9" fillId="0" borderId="0" xfId="0" applyFont="1" applyProtection="1"/>
    <xf numFmtId="0" fontId="24" fillId="0" borderId="0" xfId="0" applyFont="1" applyAlignment="1"/>
    <xf numFmtId="0" fontId="8" fillId="0" borderId="0" xfId="0" applyFont="1" applyFill="1" applyBorder="1" applyAlignment="1" applyProtection="1"/>
    <xf numFmtId="0" fontId="8" fillId="0" borderId="0" xfId="0" applyFont="1" applyAlignment="1" applyProtection="1"/>
    <xf numFmtId="165" fontId="19" fillId="0" borderId="0" xfId="0" applyNumberFormat="1" applyFont="1" applyFill="1" applyBorder="1" applyAlignment="1" applyProtection="1">
      <alignment horizontal="right"/>
      <protection locked="0"/>
    </xf>
    <xf numFmtId="0" fontId="18" fillId="0" borderId="0" xfId="0" applyFont="1" applyAlignment="1" applyProtection="1">
      <alignment horizontal="left"/>
    </xf>
    <xf numFmtId="0" fontId="20" fillId="0" borderId="0" xfId="0" applyFont="1" applyProtection="1"/>
    <xf numFmtId="0" fontId="25" fillId="0" borderId="0" xfId="0" applyFont="1" applyAlignment="1" applyProtection="1">
      <alignment horizontal="left"/>
    </xf>
    <xf numFmtId="0" fontId="26" fillId="0" borderId="0" xfId="2" applyFont="1" applyAlignment="1" applyProtection="1">
      <alignment horizontal="left" indent="1"/>
    </xf>
    <xf numFmtId="0" fontId="27" fillId="0" borderId="0" xfId="0" applyFont="1" applyAlignment="1" applyProtection="1"/>
    <xf numFmtId="0" fontId="27" fillId="0" borderId="0" xfId="0" applyFont="1" applyFill="1" applyBorder="1" applyAlignment="1" applyProtection="1"/>
    <xf numFmtId="0" fontId="28" fillId="0" borderId="0" xfId="0" applyFont="1" applyFill="1" applyBorder="1" applyAlignment="1" applyProtection="1"/>
    <xf numFmtId="0" fontId="29" fillId="0" borderId="0" xfId="0" applyFont="1" applyAlignment="1"/>
    <xf numFmtId="0" fontId="18" fillId="0" borderId="0" xfId="0" applyFont="1" applyFill="1" applyAlignment="1" applyProtection="1">
      <alignment horizontal="right"/>
    </xf>
    <xf numFmtId="0" fontId="25" fillId="0" borderId="0" xfId="0" applyFont="1" applyProtection="1"/>
    <xf numFmtId="9" fontId="19" fillId="0" borderId="0" xfId="0" applyNumberFormat="1" applyFont="1" applyProtection="1">
      <protection locked="0"/>
    </xf>
    <xf numFmtId="9" fontId="25" fillId="0" borderId="0" xfId="0" applyNumberFormat="1" applyFont="1" applyProtection="1"/>
    <xf numFmtId="0" fontId="9" fillId="0" borderId="0" xfId="0" applyFont="1" applyAlignment="1" applyProtection="1"/>
    <xf numFmtId="165" fontId="5" fillId="0" borderId="0" xfId="0" applyNumberFormat="1" applyFont="1" applyAlignment="1" applyProtection="1"/>
    <xf numFmtId="165" fontId="9" fillId="0" borderId="0" xfId="0" applyNumberFormat="1" applyFont="1" applyAlignment="1" applyProtection="1"/>
    <xf numFmtId="0" fontId="0" fillId="0" borderId="0" xfId="0" applyFont="1"/>
    <xf numFmtId="0" fontId="9" fillId="0" borderId="0" xfId="0" applyFont="1"/>
    <xf numFmtId="0" fontId="9" fillId="0" borderId="0" xfId="0" applyFont="1" applyFill="1" applyBorder="1" applyProtection="1"/>
    <xf numFmtId="0" fontId="9" fillId="0" borderId="0" xfId="0" applyFont="1" applyBorder="1" applyProtection="1"/>
    <xf numFmtId="0" fontId="9" fillId="0" borderId="1" xfId="0" applyFont="1" applyBorder="1" applyProtection="1"/>
    <xf numFmtId="0" fontId="21" fillId="0" borderId="0" xfId="0" applyFont="1" applyBorder="1" applyAlignment="1"/>
    <xf numFmtId="0" fontId="9" fillId="0" borderId="0" xfId="0" applyFont="1" applyBorder="1" applyAlignment="1" applyProtection="1"/>
    <xf numFmtId="0" fontId="9" fillId="0" borderId="0" xfId="0" applyFont="1" applyAlignment="1"/>
    <xf numFmtId="0" fontId="18" fillId="0" borderId="0" xfId="0" applyFont="1" applyFill="1" applyProtection="1"/>
    <xf numFmtId="0" fontId="5" fillId="0" borderId="0" xfId="0" applyNumberFormat="1" applyFont="1" applyAlignment="1" applyProtection="1"/>
    <xf numFmtId="164" fontId="5" fillId="0" borderId="0" xfId="0" applyNumberFormat="1" applyFont="1" applyAlignment="1" applyProtection="1"/>
    <xf numFmtId="0" fontId="8" fillId="0" borderId="0" xfId="0" applyFont="1" applyBorder="1" applyAlignment="1">
      <alignment horizontal="left"/>
    </xf>
    <xf numFmtId="0" fontId="30" fillId="0" borderId="0" xfId="0" applyFont="1" applyAlignment="1" applyProtection="1">
      <alignment vertical="top" wrapText="1"/>
    </xf>
    <xf numFmtId="3" fontId="5" fillId="0" borderId="0" xfId="3" applyNumberFormat="1" applyFont="1" applyAlignment="1" applyProtection="1">
      <alignment horizontal="right"/>
    </xf>
    <xf numFmtId="9" fontId="5" fillId="0" borderId="0" xfId="0" applyNumberFormat="1" applyFont="1" applyAlignment="1" applyProtection="1"/>
    <xf numFmtId="165" fontId="25" fillId="0" borderId="0" xfId="0" applyNumberFormat="1" applyFont="1" applyProtection="1"/>
    <xf numFmtId="2" fontId="5" fillId="0" borderId="0" xfId="0" applyNumberFormat="1" applyFont="1" applyAlignment="1" applyProtection="1"/>
    <xf numFmtId="0" fontId="31" fillId="0" borderId="0" xfId="0" applyFont="1" applyAlignment="1" applyProtection="1">
      <alignment horizontal="center"/>
    </xf>
    <xf numFmtId="0" fontId="32" fillId="0" borderId="0" xfId="0" applyFont="1" applyBorder="1" applyAlignment="1">
      <alignment horizontal="center"/>
    </xf>
    <xf numFmtId="166" fontId="19" fillId="0" borderId="0" xfId="0" applyNumberFormat="1" applyFont="1" applyProtection="1">
      <protection locked="0"/>
    </xf>
    <xf numFmtId="10" fontId="19" fillId="0" borderId="0" xfId="0" applyNumberFormat="1" applyFont="1" applyProtection="1">
      <protection locked="0"/>
    </xf>
    <xf numFmtId="167" fontId="5" fillId="0" borderId="0" xfId="0" applyNumberFormat="1" applyFont="1" applyAlignment="1" applyProtection="1">
      <alignment horizontal="center"/>
    </xf>
    <xf numFmtId="0" fontId="2" fillId="0" borderId="0" xfId="0" applyFont="1" applyProtection="1">
      <protection locked="0"/>
    </xf>
    <xf numFmtId="0" fontId="6" fillId="0" borderId="0" xfId="2" applyAlignment="1" applyProtection="1">
      <alignment horizontal="left"/>
    </xf>
    <xf numFmtId="9" fontId="20" fillId="0" borderId="0" xfId="0" applyNumberFormat="1" applyFont="1" applyAlignment="1" applyProtection="1">
      <alignment horizontal="center"/>
    </xf>
    <xf numFmtId="0" fontId="7" fillId="0" borderId="0" xfId="2" applyFont="1" applyProtection="1">
      <alignment vertical="top"/>
    </xf>
    <xf numFmtId="0" fontId="5" fillId="0" borderId="1" xfId="0" applyFont="1" applyBorder="1" applyAlignment="1" applyProtection="1">
      <alignment horizontal="right"/>
    </xf>
    <xf numFmtId="165" fontId="5" fillId="0" borderId="1" xfId="0" applyNumberFormat="1" applyFont="1" applyBorder="1" applyProtection="1"/>
    <xf numFmtId="0" fontId="5" fillId="0" borderId="1" xfId="0" applyFont="1" applyBorder="1" applyProtection="1"/>
    <xf numFmtId="0" fontId="5" fillId="0" borderId="0" xfId="0" applyFont="1" applyAlignment="1" applyProtection="1">
      <alignment horizontal="center"/>
    </xf>
    <xf numFmtId="164" fontId="2" fillId="0" borderId="0" xfId="1" applyFont="1" applyAlignment="1" applyProtection="1">
      <alignment horizontal="left" vertical="top" wrapText="1"/>
    </xf>
    <xf numFmtId="14" fontId="13" fillId="2" borderId="0" xfId="0" applyNumberFormat="1" applyFont="1" applyFill="1" applyAlignment="1" applyProtection="1">
      <alignment horizontal="center" vertical="center"/>
    </xf>
  </cellXfs>
  <cellStyles count="5">
    <cellStyle name="Comma" xfId="3" builtinId="3"/>
    <cellStyle name="Hyperlink" xfId="2" builtinId="8"/>
    <cellStyle name="Normal" xfId="0" builtinId="0"/>
    <cellStyle name="Normal 2" xfId="4"/>
    <cellStyle name="Normal_Farrow-Wean 500" xfId="1"/>
  </cellStyles>
  <dxfs count="0"/>
  <tableStyles count="0" defaultTableStyle="TableStyleMedium2" defaultPivotStyle="PivotStyleLight16"/>
  <colors>
    <mruColors>
      <color rgb="FF0000FF"/>
      <color rgb="FF427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371475</xdr:colOff>
      <xdr:row>0</xdr:row>
      <xdr:rowOff>151448</xdr:rowOff>
    </xdr:from>
    <xdr:to>
      <xdr:col>8</xdr:col>
      <xdr:colOff>171449</xdr:colOff>
      <xdr:row>1</xdr:row>
      <xdr:rowOff>180975</xdr:rowOff>
    </xdr:to>
    <xdr:pic>
      <xdr:nvPicPr>
        <xdr:cNvPr id="4"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151448"/>
          <a:ext cx="1943099" cy="372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1666875</xdr:colOff>
      <xdr:row>64</xdr:row>
      <xdr:rowOff>76200</xdr:rowOff>
    </xdr:from>
    <xdr:to>
      <xdr:col>5</xdr:col>
      <xdr:colOff>247650</xdr:colOff>
      <xdr:row>68</xdr:row>
      <xdr:rowOff>102151</xdr:rowOff>
    </xdr:to>
    <xdr:pic>
      <xdr:nvPicPr>
        <xdr:cNvPr id="5" name="Picture 4">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3100" y="11696700"/>
          <a:ext cx="3838575" cy="85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mb.ca/agriculture/crops/crop-management/forages/ammoniation-of-forages.html" TargetMode="External"/><Relationship Id="rId1" Type="http://schemas.openxmlformats.org/officeDocument/2006/relationships/hyperlink" Target="https://www.gov.mb.ca/agriculture/farm-management/production-economics/pubs/calculator-straw-cost.xl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tabSelected="1" zoomScaleNormal="100" workbookViewId="0"/>
  </sheetViews>
  <sheetFormatPr defaultRowHeight="14.5" x14ac:dyDescent="0.35"/>
  <cols>
    <col min="1" max="1" width="4.1796875" style="35" customWidth="1"/>
    <col min="2" max="3" width="28.6328125" style="35" customWidth="1"/>
    <col min="4" max="8" width="10.6328125" style="35" customWidth="1"/>
    <col min="9" max="9" width="4.54296875" style="35" customWidth="1"/>
    <col min="10" max="10" width="9.1796875" style="56"/>
  </cols>
  <sheetData>
    <row r="1" spans="1:20" s="14" customFormat="1" ht="27" customHeight="1" x14ac:dyDescent="0.35">
      <c r="A1" s="12"/>
      <c r="B1" s="12"/>
      <c r="C1" s="12"/>
      <c r="D1" s="12"/>
      <c r="E1" s="13"/>
      <c r="F1" s="13"/>
      <c r="G1" s="12"/>
      <c r="H1" s="12"/>
      <c r="I1" s="12"/>
      <c r="J1" s="12"/>
    </row>
    <row r="2" spans="1:20" s="14" customFormat="1" ht="27.5" x14ac:dyDescent="0.55000000000000004">
      <c r="A2" s="15" t="s">
        <v>1</v>
      </c>
      <c r="B2" s="15"/>
      <c r="C2" s="15"/>
      <c r="D2" s="12"/>
      <c r="E2" s="13"/>
      <c r="F2" s="13"/>
      <c r="G2" s="12"/>
      <c r="H2" s="12"/>
      <c r="I2" s="12"/>
      <c r="J2" s="12"/>
    </row>
    <row r="3" spans="1:20" s="14" customFormat="1" ht="23" x14ac:dyDescent="0.5">
      <c r="A3" s="16" t="s">
        <v>60</v>
      </c>
      <c r="B3" s="16"/>
      <c r="C3" s="16"/>
      <c r="D3" s="17"/>
      <c r="E3" s="18"/>
      <c r="F3" s="18"/>
      <c r="G3" s="19" t="s">
        <v>0</v>
      </c>
      <c r="H3" s="86">
        <f ca="1">TODAY()</f>
        <v>45216</v>
      </c>
      <c r="I3" s="86"/>
      <c r="J3" s="12"/>
    </row>
    <row r="4" spans="1:20" s="35" customFormat="1" ht="15.5" x14ac:dyDescent="0.35">
      <c r="A4" s="27"/>
      <c r="B4" s="27"/>
      <c r="C4" s="27"/>
      <c r="D4" s="28"/>
      <c r="E4" s="29" t="s">
        <v>2</v>
      </c>
      <c r="F4" s="28"/>
      <c r="G4" s="28"/>
      <c r="I4" s="48" t="s">
        <v>39</v>
      </c>
      <c r="J4" s="30"/>
      <c r="K4" s="1"/>
      <c r="L4" s="1"/>
      <c r="M4" s="31"/>
      <c r="N4" s="31"/>
      <c r="O4" s="32"/>
      <c r="P4" s="32"/>
      <c r="Q4" s="32"/>
      <c r="R4" s="33"/>
      <c r="S4" s="34"/>
      <c r="T4" s="32"/>
    </row>
    <row r="5" spans="1:20" ht="15" customHeight="1" x14ac:dyDescent="0.35">
      <c r="A5" s="35" t="s">
        <v>5</v>
      </c>
      <c r="B5" s="35" t="s">
        <v>40</v>
      </c>
      <c r="D5" s="25">
        <v>125</v>
      </c>
    </row>
    <row r="6" spans="1:20" ht="15" customHeight="1" x14ac:dyDescent="0.35">
      <c r="A6" s="35" t="s">
        <v>6</v>
      </c>
      <c r="B6" s="35" t="s">
        <v>47</v>
      </c>
      <c r="D6" s="26">
        <v>35</v>
      </c>
    </row>
    <row r="7" spans="1:20" x14ac:dyDescent="0.35">
      <c r="A7" s="35" t="s">
        <v>7</v>
      </c>
      <c r="B7" s="35" t="s">
        <v>41</v>
      </c>
      <c r="D7" s="74">
        <v>0.15</v>
      </c>
      <c r="E7" s="35" t="s">
        <v>8</v>
      </c>
    </row>
    <row r="8" spans="1:20" ht="15" customHeight="1" x14ac:dyDescent="0.35">
      <c r="A8" s="35" t="s">
        <v>9</v>
      </c>
      <c r="B8" s="35" t="s">
        <v>52</v>
      </c>
      <c r="D8" s="51">
        <f>1-D7</f>
        <v>0.85</v>
      </c>
      <c r="E8" s="35" t="s">
        <v>8</v>
      </c>
    </row>
    <row r="9" spans="1:20" ht="15" customHeight="1" x14ac:dyDescent="0.35">
      <c r="A9" s="35" t="s">
        <v>10</v>
      </c>
      <c r="B9" s="35" t="s">
        <v>42</v>
      </c>
      <c r="D9" s="25">
        <v>1100</v>
      </c>
      <c r="E9" s="35" t="s">
        <v>43</v>
      </c>
      <c r="F9" s="41" t="str">
        <f>"("&amp;TEXT(D9*D5,"#,###")&amp;" total pounds)"</f>
        <v>(137,500 total pounds)</v>
      </c>
    </row>
    <row r="10" spans="1:20" ht="15" customHeight="1" x14ac:dyDescent="0.35">
      <c r="A10" s="35" t="s">
        <v>11</v>
      </c>
      <c r="B10" s="35" t="s">
        <v>53</v>
      </c>
      <c r="D10" s="49">
        <f>D9*D8</f>
        <v>935</v>
      </c>
      <c r="E10" s="35" t="s">
        <v>43</v>
      </c>
      <c r="F10" s="41" t="str">
        <f>"("&amp;TEXT(D10*D5,"#,###")&amp;" total pounds)"</f>
        <v>(116,875 total pounds)</v>
      </c>
    </row>
    <row r="11" spans="1:20" ht="7.5" customHeight="1" x14ac:dyDescent="0.35">
      <c r="D11" s="25"/>
      <c r="E11" s="41"/>
    </row>
    <row r="12" spans="1:20" ht="15" customHeight="1" x14ac:dyDescent="0.35">
      <c r="A12" s="35" t="s">
        <v>12</v>
      </c>
      <c r="B12" s="35" t="s">
        <v>48</v>
      </c>
      <c r="D12" s="26">
        <v>1300</v>
      </c>
      <c r="E12" s="25"/>
      <c r="F12" s="67"/>
    </row>
    <row r="13" spans="1:20" ht="15" customHeight="1" x14ac:dyDescent="0.35">
      <c r="A13" s="35" t="s">
        <v>13</v>
      </c>
      <c r="B13" s="35" t="s">
        <v>45</v>
      </c>
      <c r="D13" s="50">
        <v>0.03</v>
      </c>
      <c r="E13" s="77" t="s">
        <v>83</v>
      </c>
      <c r="F13" s="67"/>
    </row>
    <row r="14" spans="1:20" ht="15" customHeight="1" x14ac:dyDescent="0.35">
      <c r="A14" s="35" t="s">
        <v>14</v>
      </c>
      <c r="B14" s="35" t="s">
        <v>46</v>
      </c>
      <c r="D14" s="25">
        <v>2.8</v>
      </c>
      <c r="E14" s="25"/>
      <c r="F14" s="67"/>
    </row>
    <row r="15" spans="1:20" ht="15" customHeight="1" x14ac:dyDescent="0.35">
      <c r="A15" s="35" t="s">
        <v>15</v>
      </c>
      <c r="B15" s="35" t="s">
        <v>57</v>
      </c>
      <c r="D15" s="50">
        <v>0.86</v>
      </c>
      <c r="E15" s="25"/>
      <c r="F15" s="67"/>
    </row>
    <row r="16" spans="1:20" x14ac:dyDescent="0.35">
      <c r="A16" s="52" t="s">
        <v>16</v>
      </c>
      <c r="B16" s="35" t="s">
        <v>44</v>
      </c>
      <c r="D16" s="26">
        <v>500</v>
      </c>
    </row>
    <row r="17" spans="1:10" ht="7.5" customHeight="1" x14ac:dyDescent="0.35">
      <c r="D17" s="26"/>
    </row>
    <row r="18" spans="1:10" x14ac:dyDescent="0.35">
      <c r="A18" s="52" t="s">
        <v>17</v>
      </c>
      <c r="B18" s="35" t="s">
        <v>78</v>
      </c>
      <c r="D18" s="74">
        <v>4.2000000000000003E-2</v>
      </c>
    </row>
    <row r="19" spans="1:10" x14ac:dyDescent="0.35">
      <c r="A19" s="52" t="s">
        <v>19</v>
      </c>
      <c r="B19" s="35" t="s">
        <v>79</v>
      </c>
      <c r="D19" s="74">
        <v>0.45</v>
      </c>
    </row>
    <row r="20" spans="1:10" ht="7.5" customHeight="1" x14ac:dyDescent="0.35">
      <c r="D20" s="26"/>
    </row>
    <row r="21" spans="1:10" x14ac:dyDescent="0.35">
      <c r="A21" s="52" t="s">
        <v>21</v>
      </c>
      <c r="B21" s="35" t="s">
        <v>54</v>
      </c>
      <c r="D21" s="68" t="str">
        <f>TEXT(D9*D5,"#,###")</f>
        <v>137,500</v>
      </c>
      <c r="E21" s="35" t="s">
        <v>43</v>
      </c>
    </row>
    <row r="22" spans="1:10" x14ac:dyDescent="0.35">
      <c r="A22" s="52" t="s">
        <v>22</v>
      </c>
      <c r="B22" s="35" t="s">
        <v>55</v>
      </c>
      <c r="D22" s="68" t="str">
        <f>TEXT(D10*D5,"#,###")</f>
        <v>116,875</v>
      </c>
      <c r="E22" s="35" t="s">
        <v>43</v>
      </c>
    </row>
    <row r="23" spans="1:10" ht="7.5" customHeight="1" x14ac:dyDescent="0.35">
      <c r="J23" s="57"/>
    </row>
    <row r="24" spans="1:10" s="21" customFormat="1" ht="20.25" customHeight="1" x14ac:dyDescent="0.35">
      <c r="A24" s="24" t="s">
        <v>50</v>
      </c>
      <c r="B24" s="24"/>
      <c r="C24" s="24"/>
      <c r="D24" s="23"/>
      <c r="E24" s="23"/>
      <c r="F24" s="22"/>
      <c r="G24" s="23"/>
      <c r="H24" s="23"/>
      <c r="I24" s="23"/>
      <c r="J24" s="56"/>
    </row>
    <row r="25" spans="1:10" ht="7.5" customHeight="1" x14ac:dyDescent="0.35"/>
    <row r="26" spans="1:10" s="55" customFormat="1" x14ac:dyDescent="0.35">
      <c r="A26" s="35" t="s">
        <v>23</v>
      </c>
      <c r="B26" s="35" t="s">
        <v>49</v>
      </c>
      <c r="C26" s="52"/>
      <c r="D26" s="68" t="str">
        <f>TEXT(D22*D13,"#,###")</f>
        <v>3,506</v>
      </c>
      <c r="E26" s="35" t="s">
        <v>43</v>
      </c>
      <c r="F26" s="40"/>
      <c r="G26" s="52"/>
      <c r="H26" s="54"/>
      <c r="I26" s="52"/>
      <c r="J26" s="56"/>
    </row>
    <row r="27" spans="1:10" s="55" customFormat="1" x14ac:dyDescent="0.35">
      <c r="A27" s="35" t="s">
        <v>24</v>
      </c>
      <c r="B27" s="35" t="s">
        <v>56</v>
      </c>
      <c r="C27" s="52"/>
      <c r="D27" s="64">
        <f>ROUND(D26/2205,2)</f>
        <v>1.59</v>
      </c>
      <c r="E27" s="52" t="s">
        <v>51</v>
      </c>
      <c r="F27" s="63"/>
      <c r="G27" s="52"/>
      <c r="H27" s="54"/>
      <c r="I27" s="52"/>
      <c r="J27" s="56"/>
    </row>
    <row r="28" spans="1:10" s="55" customFormat="1" x14ac:dyDescent="0.35">
      <c r="A28" s="35" t="s">
        <v>25</v>
      </c>
      <c r="B28" s="35" t="s">
        <v>58</v>
      </c>
      <c r="C28" s="52"/>
      <c r="D28" s="69">
        <f>ROUND((((D14-D27)*D15)/D14),2)</f>
        <v>0.37</v>
      </c>
      <c r="E28" s="52"/>
      <c r="F28" s="63"/>
      <c r="G28" s="52"/>
      <c r="H28" s="54"/>
      <c r="I28" s="52"/>
      <c r="J28" s="56"/>
    </row>
    <row r="29" spans="1:10" s="55" customFormat="1" x14ac:dyDescent="0.35">
      <c r="A29" s="35" t="s">
        <v>26</v>
      </c>
      <c r="B29" s="52" t="s">
        <v>61</v>
      </c>
      <c r="C29" s="52"/>
      <c r="D29" s="53">
        <f>ROUND(D12*D27,0)</f>
        <v>2067</v>
      </c>
      <c r="E29" s="52"/>
      <c r="F29" s="54"/>
      <c r="G29" s="52"/>
      <c r="H29" s="54"/>
      <c r="I29" s="52"/>
      <c r="J29" s="56"/>
    </row>
    <row r="30" spans="1:10" s="55" customFormat="1" x14ac:dyDescent="0.35">
      <c r="A30" s="35" t="s">
        <v>27</v>
      </c>
      <c r="B30" s="52" t="s">
        <v>62</v>
      </c>
      <c r="C30" s="52"/>
      <c r="D30" s="65">
        <f>D29/D5</f>
        <v>16.536000000000001</v>
      </c>
      <c r="E30" s="52" t="s">
        <v>59</v>
      </c>
      <c r="F30" s="54"/>
      <c r="G30" s="52"/>
      <c r="H30" s="54"/>
      <c r="I30" s="52"/>
      <c r="J30" s="56"/>
    </row>
    <row r="31" spans="1:10" s="55" customFormat="1" x14ac:dyDescent="0.35">
      <c r="A31" s="35" t="s">
        <v>28</v>
      </c>
      <c r="B31" s="52" t="s">
        <v>81</v>
      </c>
      <c r="C31" s="52"/>
      <c r="D31" s="71">
        <f>((D16+D29)/D21)*100</f>
        <v>1.8669090909090909</v>
      </c>
      <c r="E31" s="52" t="s">
        <v>18</v>
      </c>
      <c r="F31" s="54"/>
      <c r="G31" s="52"/>
      <c r="H31" s="54"/>
      <c r="I31" s="52"/>
      <c r="J31" s="56"/>
    </row>
    <row r="32" spans="1:10" s="55" customFormat="1" x14ac:dyDescent="0.35">
      <c r="A32" s="35" t="s">
        <v>29</v>
      </c>
      <c r="B32" s="52" t="s">
        <v>82</v>
      </c>
      <c r="C32" s="52"/>
      <c r="D32" s="71">
        <f>((D16+D29)/D22)*100</f>
        <v>2.1963636363636363</v>
      </c>
      <c r="E32" s="52" t="s">
        <v>18</v>
      </c>
      <c r="F32" s="54"/>
      <c r="G32" s="52"/>
      <c r="H32" s="54"/>
      <c r="I32" s="52"/>
      <c r="J32" s="56"/>
    </row>
    <row r="33" spans="1:10" s="55" customFormat="1" ht="7.5" customHeight="1" x14ac:dyDescent="0.35">
      <c r="A33" s="35"/>
      <c r="B33" s="52"/>
      <c r="C33" s="52"/>
      <c r="D33" s="53"/>
      <c r="E33" s="52"/>
      <c r="F33" s="54"/>
      <c r="G33" s="52"/>
      <c r="H33" s="54"/>
      <c r="I33" s="52"/>
      <c r="J33" s="56"/>
    </row>
    <row r="34" spans="1:10" s="21" customFormat="1" ht="20.25" customHeight="1" x14ac:dyDescent="0.35">
      <c r="A34" s="24" t="s">
        <v>68</v>
      </c>
      <c r="B34" s="24"/>
      <c r="C34" s="24"/>
      <c r="D34" s="23"/>
      <c r="E34" s="23"/>
      <c r="F34" s="22"/>
      <c r="G34" s="23"/>
      <c r="H34" s="23"/>
      <c r="I34" s="23"/>
      <c r="J34" s="56"/>
    </row>
    <row r="35" spans="1:10" ht="7.5" customHeight="1" x14ac:dyDescent="0.35"/>
    <row r="36" spans="1:10" s="55" customFormat="1" x14ac:dyDescent="0.35">
      <c r="A36" s="35" t="s">
        <v>34</v>
      </c>
      <c r="B36" s="35" t="s">
        <v>63</v>
      </c>
      <c r="C36" s="52"/>
      <c r="D36" s="70">
        <f>D5*D6</f>
        <v>4375</v>
      </c>
      <c r="E36" s="35"/>
      <c r="F36" s="40"/>
      <c r="G36" s="52"/>
      <c r="H36" s="54"/>
      <c r="I36" s="52"/>
      <c r="J36" s="56"/>
    </row>
    <row r="37" spans="1:10" s="55" customFormat="1" x14ac:dyDescent="0.35">
      <c r="A37" s="35" t="s">
        <v>30</v>
      </c>
      <c r="B37" s="35" t="s">
        <v>64</v>
      </c>
      <c r="C37" s="52"/>
      <c r="D37" s="53">
        <f>D36+D29+D16</f>
        <v>6942</v>
      </c>
      <c r="E37" s="52"/>
      <c r="F37" s="63"/>
      <c r="G37" s="52"/>
      <c r="H37" s="54"/>
      <c r="I37" s="52"/>
      <c r="J37" s="56"/>
    </row>
    <row r="38" spans="1:10" s="55" customFormat="1" x14ac:dyDescent="0.35">
      <c r="A38" s="35"/>
      <c r="B38" s="35"/>
      <c r="C38" s="52"/>
      <c r="D38" s="53"/>
      <c r="E38" s="52"/>
      <c r="F38" s="63"/>
      <c r="G38" s="52"/>
      <c r="H38" s="54"/>
      <c r="I38" s="52"/>
      <c r="J38" s="56"/>
    </row>
    <row r="39" spans="1:10" s="55" customFormat="1" x14ac:dyDescent="0.35">
      <c r="A39" s="35" t="s">
        <v>31</v>
      </c>
      <c r="B39" s="35" t="s">
        <v>65</v>
      </c>
      <c r="C39" s="52"/>
      <c r="D39" s="65">
        <f>D37/D5</f>
        <v>55.536000000000001</v>
      </c>
      <c r="E39" s="52" t="s">
        <v>69</v>
      </c>
      <c r="F39" s="54"/>
      <c r="G39" s="52"/>
      <c r="H39" s="54"/>
      <c r="I39" s="52"/>
      <c r="J39" s="56"/>
    </row>
    <row r="40" spans="1:10" s="55" customFormat="1" x14ac:dyDescent="0.35">
      <c r="A40" s="35" t="s">
        <v>32</v>
      </c>
      <c r="B40" s="35" t="s">
        <v>70</v>
      </c>
      <c r="C40" s="52"/>
      <c r="D40" s="65">
        <f>D37/(D21/2000)</f>
        <v>100.97454545454545</v>
      </c>
      <c r="E40" s="66" t="s">
        <v>20</v>
      </c>
      <c r="F40" s="54"/>
      <c r="G40" s="52"/>
      <c r="H40" s="54"/>
      <c r="I40" s="52"/>
      <c r="J40" s="56"/>
    </row>
    <row r="41" spans="1:10" s="55" customFormat="1" x14ac:dyDescent="0.35">
      <c r="A41" s="35" t="s">
        <v>33</v>
      </c>
      <c r="B41" s="35" t="s">
        <v>66</v>
      </c>
      <c r="C41" s="52"/>
      <c r="D41" s="64">
        <f>ROUND((D37/D21)*100,2)</f>
        <v>5.05</v>
      </c>
      <c r="E41" s="52" t="s">
        <v>18</v>
      </c>
      <c r="F41" s="54"/>
      <c r="G41" s="52"/>
      <c r="H41" s="54"/>
      <c r="I41" s="52"/>
      <c r="J41" s="56"/>
    </row>
    <row r="42" spans="1:10" s="55" customFormat="1" x14ac:dyDescent="0.35">
      <c r="A42" s="35"/>
      <c r="B42" s="35"/>
      <c r="C42" s="52"/>
      <c r="D42" s="64"/>
      <c r="E42" s="52"/>
      <c r="F42" s="54"/>
      <c r="G42" s="52"/>
      <c r="H42" s="54"/>
      <c r="I42" s="52"/>
      <c r="J42" s="56"/>
    </row>
    <row r="43" spans="1:10" s="55" customFormat="1" x14ac:dyDescent="0.35">
      <c r="A43" s="35" t="s">
        <v>35</v>
      </c>
      <c r="B43" s="35" t="s">
        <v>71</v>
      </c>
      <c r="C43" s="52"/>
      <c r="D43" s="65">
        <f>D37/(D22/2000)</f>
        <v>118.79358288770054</v>
      </c>
      <c r="E43" s="66" t="s">
        <v>20</v>
      </c>
      <c r="F43" s="54"/>
      <c r="G43" s="52"/>
      <c r="H43" s="54"/>
      <c r="I43" s="52"/>
      <c r="J43" s="56"/>
    </row>
    <row r="44" spans="1:10" s="55" customFormat="1" x14ac:dyDescent="0.35">
      <c r="A44" s="35" t="s">
        <v>36</v>
      </c>
      <c r="B44" s="35" t="s">
        <v>67</v>
      </c>
      <c r="C44" s="52"/>
      <c r="D44" s="64">
        <f>ROUND((D37/D22)*100,2)</f>
        <v>5.94</v>
      </c>
      <c r="E44" s="52" t="s">
        <v>18</v>
      </c>
      <c r="F44" s="54"/>
      <c r="G44" s="52"/>
      <c r="H44" s="54"/>
      <c r="I44" s="52"/>
      <c r="J44" s="56"/>
    </row>
    <row r="45" spans="1:10" ht="7.5" customHeight="1" x14ac:dyDescent="0.35"/>
    <row r="46" spans="1:10" s="21" customFormat="1" ht="20.25" customHeight="1" x14ac:dyDescent="0.35">
      <c r="A46" s="24" t="s">
        <v>80</v>
      </c>
      <c r="B46" s="24"/>
      <c r="C46" s="24"/>
      <c r="D46" s="23"/>
      <c r="E46" s="23"/>
      <c r="F46" s="22"/>
      <c r="G46" s="23"/>
      <c r="H46" s="23"/>
      <c r="I46" s="23"/>
      <c r="J46" s="56"/>
    </row>
    <row r="47" spans="1:10" ht="7.5" customHeight="1" x14ac:dyDescent="0.35"/>
    <row r="48" spans="1:10" x14ac:dyDescent="0.35">
      <c r="A48" s="52" t="s">
        <v>37</v>
      </c>
      <c r="B48" s="35" t="s">
        <v>76</v>
      </c>
      <c r="D48" s="75">
        <v>8.5999999999999993E-2</v>
      </c>
      <c r="F48" s="79" t="str">
        <f>"("&amp;ROUND(((D48-D18)/D18)*100,0)&amp;"% improvement)"</f>
        <v>(105% improvement)</v>
      </c>
    </row>
    <row r="49" spans="1:12" x14ac:dyDescent="0.35">
      <c r="A49" s="52" t="s">
        <v>38</v>
      </c>
      <c r="B49" s="35" t="s">
        <v>77</v>
      </c>
      <c r="D49" s="75">
        <v>0.495</v>
      </c>
      <c r="F49" s="79" t="str">
        <f>"("&amp;ROUND(((D49-D19)/D19)*100,0)&amp;"% improvement)"</f>
        <v>(10% improvement)</v>
      </c>
    </row>
    <row r="50" spans="1:12" ht="7.5" customHeight="1" x14ac:dyDescent="0.35"/>
    <row r="51" spans="1:12" x14ac:dyDescent="0.35">
      <c r="D51" s="84" t="s">
        <v>18</v>
      </c>
      <c r="E51" s="84" t="s">
        <v>18</v>
      </c>
    </row>
    <row r="52" spans="1:12" x14ac:dyDescent="0.35">
      <c r="D52" s="72" t="s">
        <v>72</v>
      </c>
      <c r="E52" s="73" t="s">
        <v>73</v>
      </c>
    </row>
    <row r="53" spans="1:12" x14ac:dyDescent="0.35">
      <c r="B53" s="35" t="s">
        <v>74</v>
      </c>
      <c r="D53" s="76">
        <f>SUM((D6)/((D9*D8)*D18))*100</f>
        <v>89.126559714795007</v>
      </c>
      <c r="E53" s="76">
        <f>SUM((D6)/((D9*D8)*D19))*100</f>
        <v>8.3184789067142013</v>
      </c>
      <c r="F53" s="52"/>
    </row>
    <row r="54" spans="1:12" x14ac:dyDescent="0.35">
      <c r="B54" s="35" t="s">
        <v>75</v>
      </c>
      <c r="D54" s="76">
        <f>SUM((D39)/((D9*D8)*D48))*100</f>
        <v>69.066036562616588</v>
      </c>
      <c r="E54" s="76">
        <f>SUM((D39)/((D9*D8)*D49))*100</f>
        <v>11.999351806838439</v>
      </c>
      <c r="F54" s="52"/>
    </row>
    <row r="55" spans="1:12" ht="7.5" customHeight="1" x14ac:dyDescent="0.35">
      <c r="A55" s="59"/>
      <c r="B55" s="81"/>
      <c r="C55" s="81"/>
      <c r="D55" s="82"/>
      <c r="E55" s="83"/>
      <c r="F55" s="82"/>
      <c r="G55" s="83"/>
      <c r="H55" s="82"/>
      <c r="I55" s="59"/>
      <c r="J55" s="58"/>
      <c r="K55" s="1"/>
      <c r="L55" s="1"/>
    </row>
    <row r="56" spans="1:12" s="36" customFormat="1" ht="15.75" customHeight="1" x14ac:dyDescent="0.35">
      <c r="A56" s="42" t="s">
        <v>3</v>
      </c>
      <c r="B56" s="42"/>
      <c r="C56" s="42"/>
      <c r="D56" s="39"/>
      <c r="E56" s="38"/>
      <c r="F56" s="38"/>
      <c r="G56" s="38"/>
      <c r="H56" s="37"/>
      <c r="I56" s="37"/>
      <c r="J56" s="46"/>
      <c r="K56" s="46"/>
      <c r="L56" s="46"/>
    </row>
    <row r="57" spans="1:12" s="36" customFormat="1" ht="15.75" customHeight="1" x14ac:dyDescent="0.35">
      <c r="A57" s="78" t="s">
        <v>84</v>
      </c>
      <c r="B57" s="42"/>
      <c r="C57" s="42"/>
      <c r="D57" s="39"/>
      <c r="E57" s="38"/>
      <c r="F57" s="38"/>
      <c r="G57" s="38"/>
      <c r="H57" s="37"/>
      <c r="I57" s="37"/>
      <c r="J57" s="46"/>
      <c r="K57" s="46"/>
      <c r="L57" s="46"/>
    </row>
    <row r="58" spans="1:12" s="47" customFormat="1" ht="15.75" customHeight="1" x14ac:dyDescent="0.35">
      <c r="A58" s="43" t="s">
        <v>4</v>
      </c>
      <c r="B58" s="43"/>
      <c r="C58" s="43"/>
      <c r="D58" s="39"/>
      <c r="E58" s="44"/>
      <c r="F58" s="44"/>
      <c r="G58" s="44"/>
      <c r="H58" s="45"/>
      <c r="I58" s="45"/>
      <c r="J58" s="56"/>
      <c r="K58"/>
      <c r="L58"/>
    </row>
    <row r="59" spans="1:12" ht="7.5" customHeight="1" x14ac:dyDescent="0.35"/>
    <row r="60" spans="1:12" ht="12.75" customHeight="1" x14ac:dyDescent="0.35">
      <c r="A60" s="85" t="s">
        <v>85</v>
      </c>
      <c r="B60" s="85"/>
      <c r="C60" s="85"/>
      <c r="D60" s="85"/>
      <c r="E60" s="85"/>
      <c r="F60" s="85"/>
      <c r="G60" s="85"/>
      <c r="H60" s="85"/>
      <c r="I60" s="85"/>
    </row>
    <row r="61" spans="1:12" ht="12.75" customHeight="1" x14ac:dyDescent="0.35">
      <c r="A61" s="85"/>
      <c r="B61" s="85"/>
      <c r="C61" s="85"/>
      <c r="D61" s="85"/>
      <c r="E61" s="85"/>
      <c r="F61" s="85"/>
      <c r="G61" s="85"/>
      <c r="H61" s="85"/>
      <c r="I61" s="85"/>
    </row>
    <row r="62" spans="1:12" ht="16.5" customHeight="1" x14ac:dyDescent="0.35">
      <c r="A62" s="85"/>
      <c r="B62" s="85"/>
      <c r="C62" s="85"/>
      <c r="D62" s="85"/>
      <c r="E62" s="85"/>
      <c r="F62" s="85"/>
      <c r="G62" s="85"/>
      <c r="H62" s="85"/>
      <c r="I62" s="85"/>
    </row>
    <row r="63" spans="1:12" ht="7.5" customHeight="1" x14ac:dyDescent="0.35">
      <c r="A63" s="58"/>
      <c r="B63" s="58"/>
      <c r="C63" s="58"/>
      <c r="D63" s="58"/>
      <c r="E63" s="58"/>
      <c r="F63" s="58"/>
      <c r="G63" s="58"/>
      <c r="H63" s="58"/>
      <c r="I63" s="58"/>
      <c r="J63" s="60"/>
    </row>
    <row r="64" spans="1:12" ht="19.5" customHeight="1" x14ac:dyDescent="0.35">
      <c r="A64" s="2"/>
      <c r="B64" s="2"/>
      <c r="C64" s="2"/>
      <c r="D64" s="2"/>
      <c r="E64" s="2"/>
      <c r="F64" s="2"/>
      <c r="G64" s="2"/>
      <c r="H64" s="59"/>
      <c r="I64" s="3" t="s">
        <v>86</v>
      </c>
      <c r="J64" s="62"/>
      <c r="K64" s="5"/>
      <c r="L64" s="5"/>
    </row>
    <row r="65" spans="1:13" ht="20.25" customHeight="1" x14ac:dyDescent="0.35">
      <c r="A65" s="4"/>
      <c r="B65" s="4"/>
      <c r="C65" s="4"/>
      <c r="D65" s="4"/>
      <c r="E65" s="4"/>
      <c r="F65" s="4"/>
      <c r="G65" s="4"/>
      <c r="H65" s="61"/>
      <c r="I65" s="61"/>
      <c r="J65" s="8"/>
      <c r="K65" s="6"/>
      <c r="L65" s="9"/>
      <c r="M65" s="5"/>
    </row>
    <row r="66" spans="1:13" x14ac:dyDescent="0.35">
      <c r="A66" s="20"/>
      <c r="B66" s="20"/>
      <c r="C66" s="20"/>
      <c r="D66" s="80"/>
      <c r="H66" s="7"/>
      <c r="J66" s="8"/>
      <c r="K66" s="11"/>
      <c r="L66" s="9"/>
      <c r="M66" s="9"/>
    </row>
    <row r="67" spans="1:13" x14ac:dyDescent="0.35">
      <c r="A67" s="10"/>
      <c r="B67" s="10"/>
      <c r="C67" s="10"/>
      <c r="D67" s="10"/>
      <c r="H67" s="7"/>
      <c r="M67" s="9"/>
    </row>
  </sheetData>
  <sheetProtection password="C6A6" sheet="1" objects="1" scenarios="1"/>
  <mergeCells count="2">
    <mergeCell ref="A60:I62"/>
    <mergeCell ref="H3:I3"/>
  </mergeCells>
  <hyperlinks>
    <hyperlink ref="A58" r:id="rId1"/>
    <hyperlink ref="A57" r:id="rId2"/>
  </hyperlinks>
  <pageMargins left="0.70866141732283472" right="0.70866141732283472" top="0.74803149606299213" bottom="0.74803149606299213" header="0.31496062992125984" footer="0.31496062992125984"/>
  <pageSetup scale="70" orientation="portrait" r:id="rId3"/>
  <colBreaks count="1" manualBreakCount="1">
    <brk id="9"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BD39A-B14D-4A79-BCE0-7B48ABFDF0D0}">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7EE58F2-B424-4299-9406-33B64807BC33}">
  <ds:schemaRefs>
    <ds:schemaRef ds:uri="http://schemas.microsoft.com/sharepoint/v3/contenttype/forms"/>
  </ds:schemaRefs>
</ds:datastoreItem>
</file>

<file path=customXml/itemProps3.xml><?xml version="1.0" encoding="utf-8"?>
<ds:datastoreItem xmlns:ds="http://schemas.openxmlformats.org/officeDocument/2006/customXml" ds:itemID="{85AB5FDA-F728-482C-8F54-0CB36B44D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Cost Calculator - Straw Ammoniation</dc:title>
  <dc:creator>bhamm</dc:creator>
  <cp:lastModifiedBy>Mashinini, Khosi (ARD)</cp:lastModifiedBy>
  <cp:lastPrinted>2022-09-20T21:01:07Z</cp:lastPrinted>
  <dcterms:created xsi:type="dcterms:W3CDTF">2021-07-15T15:56:45Z</dcterms:created>
  <dcterms:modified xsi:type="dcterms:W3CDTF">2023-10-17T14:43:35Z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