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5" yWindow="315" windowWidth="13140" windowHeight="10635" activeTab="0"/>
  </bookViews>
  <sheets>
    <sheet name="ReadMe" sheetId="1" r:id="rId1"/>
    <sheet name="Lab Procedures" sheetId="2" r:id="rId2"/>
    <sheet name="Table 1" sheetId="3" r:id="rId3"/>
    <sheet name="Table 2" sheetId="4" r:id="rId4"/>
    <sheet name="Table 3" sheetId="5" r:id="rId5"/>
  </sheets>
  <externalReferences>
    <externalReference r:id="rId8"/>
  </externalReferences>
  <definedNames>
    <definedName name="OLE_LINK1" localSheetId="1">'Lab Procedures'!$A$24</definedName>
    <definedName name="_xlnm.Print_Titles" localSheetId="3">'Table 2'!$A:$A</definedName>
  </definedNames>
  <calcPr fullCalcOnLoad="1"/>
</workbook>
</file>

<file path=xl/sharedStrings.xml><?xml version="1.0" encoding="utf-8"?>
<sst xmlns="http://schemas.openxmlformats.org/spreadsheetml/2006/main" count="559" uniqueCount="249">
  <si>
    <t>Holo Crossing</t>
  </si>
  <si>
    <t>Mount Nebo</t>
  </si>
  <si>
    <t>01-13-01-07W1</t>
  </si>
  <si>
    <t>Manitoba Geological Survey</t>
  </si>
  <si>
    <t>This Data Repository Item accompanies:</t>
  </si>
  <si>
    <t>Manitoba Innovation, Energy and Mines does not assume any liability for errors that may occur. The digital data are provided as received from the author and have not been edited or formatted. Any digital data are supplied on the understanding that they are for the sole use of the licensee, and will not be redistributed in any form, in whole or in part, to third parties. Any references to proprietary software in the documentation and/or any use of proprietary data formats in this release do not constitute endorsement by Manitoba Innovation, Energy and Mines of any manufacturer's product.</t>
  </si>
  <si>
    <t>When using information from this publication in other publications or presentations, due acknowledgment should be given to the Manitoba Geological Survey. The following reference format is recommended:</t>
  </si>
  <si>
    <t>Tel: (800) 223-5215 (General Enquiry)</t>
  </si>
  <si>
    <t>Tel: (204) 945-6569 (Mineral Resources Library)</t>
  </si>
  <si>
    <t>Fax: (204) 945-8427</t>
  </si>
  <si>
    <t>E-mail: minesinfo@gov.mb.ca</t>
  </si>
  <si>
    <t>Website: www.manitoba.ca/minerals</t>
  </si>
  <si>
    <t>15-31-03-06W1</t>
  </si>
  <si>
    <t>Published 2011 by:
Manitoba Innovation, Energy and Mines
Manitoba Geological Survey
360-1395 Ellice Avenue
Winnipeg, Manitoba
R3G 3P2 Canada</t>
  </si>
  <si>
    <t>PM-H8</t>
  </si>
  <si>
    <t>PM-H7</t>
  </si>
  <si>
    <t>PM-H6</t>
  </si>
  <si>
    <t>PM-H5</t>
  </si>
  <si>
    <t>PM-H4</t>
  </si>
  <si>
    <t>PM-H3</t>
  </si>
  <si>
    <t>PM-H2</t>
  </si>
  <si>
    <t>PM-H1</t>
  </si>
  <si>
    <t>in %</t>
  </si>
  <si>
    <t>sum tr.</t>
  </si>
  <si>
    <t xml:space="preserve"> PbO</t>
  </si>
  <si>
    <t xml:space="preserve"> ZnO</t>
  </si>
  <si>
    <t xml:space="preserve"> CuO</t>
  </si>
  <si>
    <t xml:space="preserve"> SrO</t>
  </si>
  <si>
    <t xml:space="preserve"> BaO</t>
  </si>
  <si>
    <t xml:space="preserve"> NiO</t>
  </si>
  <si>
    <t>sum m+tr</t>
  </si>
  <si>
    <t xml:space="preserve"> U</t>
  </si>
  <si>
    <t xml:space="preserve"> Nd</t>
  </si>
  <si>
    <t xml:space="preserve"> Th</t>
  </si>
  <si>
    <t xml:space="preserve"> Ce</t>
  </si>
  <si>
    <t xml:space="preserve"> La</t>
  </si>
  <si>
    <t xml:space="preserve"> Pb</t>
  </si>
  <si>
    <t xml:space="preserve"> Zn</t>
  </si>
  <si>
    <t xml:space="preserve"> Cu</t>
  </si>
  <si>
    <t xml:space="preserve"> Ga</t>
  </si>
  <si>
    <t xml:space="preserve"> Nb</t>
  </si>
  <si>
    <t xml:space="preserve"> Y</t>
  </si>
  <si>
    <t xml:space="preserve"> Zr</t>
  </si>
  <si>
    <t xml:space="preserve"> Sr</t>
  </si>
  <si>
    <t xml:space="preserve"> Rb</t>
  </si>
  <si>
    <t xml:space="preserve"> Ba</t>
  </si>
  <si>
    <t xml:space="preserve"> V</t>
  </si>
  <si>
    <t xml:space="preserve"> Sc</t>
  </si>
  <si>
    <t xml:space="preserve"> Cr</t>
  </si>
  <si>
    <t xml:space="preserve"> Ni</t>
  </si>
  <si>
    <t xml:space="preserve"> Total</t>
  </si>
  <si>
    <t xml:space="preserve"> CaO   </t>
  </si>
  <si>
    <t xml:space="preserve"> MgO   </t>
  </si>
  <si>
    <t xml:space="preserve"> MnO   </t>
  </si>
  <si>
    <t xml:space="preserve"> FeO*</t>
  </si>
  <si>
    <t>LOI (%)</t>
  </si>
  <si>
    <t xml:space="preserve"> Sum</t>
  </si>
  <si>
    <t xml:space="preserve"> Date    </t>
  </si>
  <si>
    <t>Locality</t>
  </si>
  <si>
    <t>Initial pH</t>
  </si>
  <si>
    <t>Recovery</t>
  </si>
  <si>
    <t>Endpoint</t>
  </si>
  <si>
    <t>Twp. &amp; Rge.</t>
  </si>
  <si>
    <t>Strata</t>
  </si>
  <si>
    <t>Site</t>
  </si>
  <si>
    <t>rating</t>
  </si>
  <si>
    <t>Canadian Fossil Discovery Centre</t>
  </si>
  <si>
    <t>Enbridge</t>
  </si>
  <si>
    <t>Poor</t>
  </si>
  <si>
    <t>13-17-03-06W1</t>
  </si>
  <si>
    <t>554911E 5452012N</t>
  </si>
  <si>
    <t>2009 by J. Hatcher</t>
  </si>
  <si>
    <t>Ardmore bentonite in Pembina Member of Pierre Shale</t>
  </si>
  <si>
    <t>Excavation along route of Enbridge Gas Pipeline, 9.6 km west-northwest of Morden</t>
  </si>
  <si>
    <t>Rensselaer Polytechnic Institute</t>
  </si>
  <si>
    <t>MS 1</t>
  </si>
  <si>
    <t>16-10-01-05W1</t>
  </si>
  <si>
    <t>569940E 5430982N</t>
  </si>
  <si>
    <t>2009 by M. Aldersley</t>
  </si>
  <si>
    <t>Bentonite bed within Morden Member of Carlile Formation</t>
  </si>
  <si>
    <t>HC 101</t>
  </si>
  <si>
    <t>N/A</t>
  </si>
  <si>
    <t>553407E 5431337N</t>
  </si>
  <si>
    <t>Swellling bentonite in Odanah Member of Pierre Shale</t>
  </si>
  <si>
    <t>Active shale quarry, east side of P.R. 201, north wall Pembina Valley, near top</t>
  </si>
  <si>
    <t>HC 201</t>
  </si>
  <si>
    <t>Bentonite bed within Boyne Member of Carlile Formation</t>
  </si>
  <si>
    <t>HC 202</t>
  </si>
  <si>
    <t>SB13</t>
  </si>
  <si>
    <t>Stonehenge</t>
  </si>
  <si>
    <t>12-21-01-05W1</t>
  </si>
  <si>
    <t>566979E 5433657N</t>
  </si>
  <si>
    <t>SB12</t>
  </si>
  <si>
    <t>SB11</t>
  </si>
  <si>
    <t>SB10</t>
  </si>
  <si>
    <t>SB9</t>
  </si>
  <si>
    <t>SB8</t>
  </si>
  <si>
    <t>SB7</t>
  </si>
  <si>
    <t>SB6</t>
  </si>
  <si>
    <t>SB5</t>
  </si>
  <si>
    <t>SB4</t>
  </si>
  <si>
    <t>SB3</t>
  </si>
  <si>
    <t>SB2</t>
  </si>
  <si>
    <t>SB1</t>
  </si>
  <si>
    <t>SDO 1</t>
  </si>
  <si>
    <t>553843E 5457258N</t>
  </si>
  <si>
    <t>Drainage cut, 9.6 km northwest of Morden</t>
  </si>
  <si>
    <t>SDO 101</t>
  </si>
  <si>
    <t>SDO 2</t>
  </si>
  <si>
    <t>SDO UNK 1</t>
  </si>
  <si>
    <t>SDO UNK 2</t>
  </si>
  <si>
    <t>SDO UNK 3</t>
  </si>
  <si>
    <t>SDO UNK 4</t>
  </si>
  <si>
    <t>99-08-MT-001</t>
  </si>
  <si>
    <t>Miniota</t>
  </si>
  <si>
    <t>Good</t>
  </si>
  <si>
    <t>02-16-13-27W1</t>
  </si>
  <si>
    <t>349068E 5551161N</t>
  </si>
  <si>
    <t>2006 by R. Rowan</t>
  </si>
  <si>
    <t>Hawley farm dug out, 7.5 km southwest of Miniota, north of road allowance</t>
  </si>
  <si>
    <t>99-96-BR-4-4-2</t>
  </si>
  <si>
    <t>Treherne</t>
  </si>
  <si>
    <t>Excellent</t>
  </si>
  <si>
    <t>62G10SE</t>
  </si>
  <si>
    <t>12-36-07-10W1</t>
  </si>
  <si>
    <t>520969E 5495817N</t>
  </si>
  <si>
    <t>Active shale quarry, 2 km south of Treherne</t>
  </si>
  <si>
    <t>99-09-AS-001</t>
  </si>
  <si>
    <t>Ashville</t>
  </si>
  <si>
    <t>14-14-25-21W1</t>
  </si>
  <si>
    <t>408242E 5669335N</t>
  </si>
  <si>
    <t>Stream cut, north bank of Wilson River, 1 km southwest of Ashville</t>
  </si>
  <si>
    <t>99-95-MI-1-1</t>
  </si>
  <si>
    <t>04-18-04-06W1</t>
  </si>
  <si>
    <t>552995E 5460834N</t>
  </si>
  <si>
    <t>Former bentonite quarry at base of Mount Nebo of east side, north of road allowance</t>
  </si>
  <si>
    <t>General</t>
  </si>
  <si>
    <t>Preparation of activated nucleotide, ImpA</t>
  </si>
  <si>
    <t>Montmorillonite-catalyzed oligomerization of activated nucleotides</t>
  </si>
  <si>
    <r>
      <rPr>
        <b/>
        <i/>
        <sz val="11"/>
        <rFont val="Times New Roman"/>
        <family val="1"/>
      </rPr>
      <t>Titration of H</t>
    </r>
    <r>
      <rPr>
        <b/>
        <i/>
        <sz val="11"/>
        <rFont val="ChemBats2"/>
        <family val="0"/>
      </rPr>
      <t>+</t>
    </r>
    <r>
      <rPr>
        <b/>
        <i/>
        <sz val="11"/>
        <rFont val="Times New Roman"/>
        <family val="1"/>
      </rPr>
      <t>-montmorillonite</t>
    </r>
  </si>
  <si>
    <r>
      <rPr>
        <b/>
        <i/>
        <sz val="11"/>
        <rFont val="Times New Roman"/>
        <family val="1"/>
      </rPr>
      <t>Procedure for the formation of [H</t>
    </r>
    <r>
      <rPr>
        <b/>
        <i/>
        <vertAlign val="superscript"/>
        <sz val="11"/>
        <rFont val="Times New Roman"/>
        <family val="1"/>
      </rPr>
      <t>+</t>
    </r>
    <r>
      <rPr>
        <b/>
        <i/>
        <sz val="11"/>
        <rFont val="Times New Roman"/>
        <family val="1"/>
      </rPr>
      <t>]montmorillonite</t>
    </r>
  </si>
  <si>
    <t>Catalyst</t>
  </si>
  <si>
    <t>pH 7</t>
  </si>
  <si>
    <t>H+ clay</t>
  </si>
  <si>
    <t>pH 7 clay</t>
  </si>
  <si>
    <t>Mt. Nebo</t>
  </si>
  <si>
    <t>1996-06-07 by J. Bamburak</t>
  </si>
  <si>
    <t>2009-08-22 by J. Bamburak</t>
  </si>
  <si>
    <t>1993-09-17 by J. Bamburak</t>
  </si>
  <si>
    <t>Contents:</t>
  </si>
  <si>
    <t>Manitoba Geological Survey Samples</t>
  </si>
  <si>
    <r>
      <t>Data Repository Item DRI201100</t>
    </r>
    <r>
      <rPr>
        <b/>
        <sz val="12"/>
        <color indexed="8"/>
        <rFont val="Times New Roman"/>
        <family val="1"/>
      </rPr>
      <t>6</t>
    </r>
  </si>
  <si>
    <r>
      <t>by M.F. Aldersley</t>
    </r>
    <r>
      <rPr>
        <vertAlign val="superscript"/>
        <sz val="11"/>
        <rFont val="Times New Roman"/>
        <family val="1"/>
      </rPr>
      <t>1</t>
    </r>
    <r>
      <rPr>
        <sz val="11"/>
        <rFont val="Times New Roman"/>
        <family val="1"/>
      </rPr>
      <t>, J.D. Bamburak, P.C Joshi</t>
    </r>
    <r>
      <rPr>
        <vertAlign val="superscript"/>
        <sz val="11"/>
        <rFont val="Times New Roman"/>
        <family val="1"/>
      </rPr>
      <t>1</t>
    </r>
    <r>
      <rPr>
        <sz val="11"/>
        <rFont val="Times New Roman"/>
        <family val="1"/>
      </rPr>
      <t>, J. Thompson</t>
    </r>
    <r>
      <rPr>
        <vertAlign val="superscript"/>
        <sz val="11"/>
        <rFont val="Times New Roman"/>
        <family val="1"/>
      </rPr>
      <t>1,2</t>
    </r>
    <r>
      <rPr>
        <sz val="11"/>
        <rFont val="Times New Roman"/>
        <family val="1"/>
      </rPr>
      <t>, J.W. Delano</t>
    </r>
    <r>
      <rPr>
        <vertAlign val="superscript"/>
        <sz val="11"/>
        <rFont val="Times New Roman"/>
        <family val="1"/>
      </rPr>
      <t>3</t>
    </r>
    <r>
      <rPr>
        <sz val="11"/>
        <rFont val="Times New Roman"/>
        <family val="1"/>
      </rPr>
      <t xml:space="preserve"> and J.P. Ferris</t>
    </r>
    <r>
      <rPr>
        <vertAlign val="superscript"/>
        <sz val="11"/>
        <rFont val="Times New Roman"/>
        <family val="1"/>
      </rPr>
      <t>1</t>
    </r>
  </si>
  <si>
    <r>
      <t>Aldersley, M.F., Bamburak, J.D., Joshi, P.C., Thompson, J., Delano, J.W. and Ferris, J.P. 2011: Catalytic property evaluation of Manitoba Cretaceous bentonite from southwestern Manitoba (parts of NTS 62G1, 8, 10, K3, N1); Manitoba Innovation, Energy and Mines, Manitoba Geological Survey, Data Repository Item DRI2010006</t>
    </r>
    <r>
      <rPr>
        <sz val="11"/>
        <color indexed="10"/>
        <rFont val="Times New Roman"/>
        <family val="1"/>
      </rPr>
      <t xml:space="preserve">, </t>
    </r>
    <r>
      <rPr>
        <sz val="11"/>
        <rFont val="Times New Roman"/>
        <family val="1"/>
      </rPr>
      <t>Microsoft</t>
    </r>
    <r>
      <rPr>
        <vertAlign val="superscript"/>
        <sz val="11"/>
        <rFont val="Arial"/>
        <family val="2"/>
      </rPr>
      <t>®</t>
    </r>
    <r>
      <rPr>
        <sz val="11"/>
        <rFont val="Arial"/>
        <family val="0"/>
      </rPr>
      <t xml:space="preserve"> </t>
    </r>
    <r>
      <rPr>
        <sz val="11"/>
        <rFont val="Times New Roman"/>
        <family val="1"/>
      </rPr>
      <t>Excel</t>
    </r>
    <r>
      <rPr>
        <vertAlign val="superscript"/>
        <sz val="11"/>
        <rFont val="Arial"/>
        <family val="2"/>
      </rPr>
      <t>®</t>
    </r>
    <r>
      <rPr>
        <sz val="11"/>
        <rFont val="Arial"/>
        <family val="0"/>
      </rPr>
      <t xml:space="preserve"> </t>
    </r>
    <r>
      <rPr>
        <sz val="11"/>
        <rFont val="Times New Roman"/>
        <family val="1"/>
      </rPr>
      <t>file</t>
    </r>
    <r>
      <rPr>
        <sz val="11"/>
        <rFont val="Arial"/>
        <family val="0"/>
      </rPr>
      <t>.</t>
    </r>
  </si>
  <si>
    <t xml:space="preserve">The montmorillonite clay-catalyzed reactions of nucleotides generate oligomers as long as 50-mer. The extent of catalysis depends on the magnitude of the negative charge on the montmorillonite lattice and the number of cations associated with it. When cations in raw montmorillonites are replaced by sodium ions, the resulting Na+-montmorillonite does not catalyze oligomer formation because they saturate the interlayers between the platelets of montmorillonites, which blocks the binding of the activated monomers. Treating the montmorillonite with dilute hydrochloric acid replaces the cations on the raw montmorillonitewith protons. The protonated montmorillonite, titrated to pH 6 to 7, serves as a catalyst for the formation of RNA oligomers. The titration does not add sufficient sodium ions to the interlayers of the montmorillonite platelets to prevent the activated monomer from entering.
</t>
  </si>
  <si>
    <t>Field trips within Manitoba by the Canadian Fossil Discovery Centre, Rensselaer Polytechnic Institute and Manitoba Geological Survey have provided 36 bentonite clay samples (Table 1) for laboratory analyses. Sample locations and geological criteria are also discussed in Aldersley et al. (2011).</t>
  </si>
  <si>
    <t>Morden southeast</t>
  </si>
  <si>
    <t>endpoint</t>
  </si>
  <si>
    <t>Spencer's ditch</t>
  </si>
  <si>
    <t>62G8SW</t>
  </si>
  <si>
    <t>62G1NE</t>
  </si>
  <si>
    <t>62G1SE</t>
  </si>
  <si>
    <t>62G1SW</t>
  </si>
  <si>
    <t>62K3SE</t>
  </si>
  <si>
    <t>62N1NW</t>
  </si>
  <si>
    <t>UTM Zone 14U NAD83</t>
  </si>
  <si>
    <t>X-bentonite in Belle Fourche Member of Ashville Formation</t>
  </si>
  <si>
    <t>Roadcut, north side of section road, 15.2 km south of Morden</t>
  </si>
  <si>
    <t>Roadcut, west side, 16 km south-southeast of Morden</t>
  </si>
  <si>
    <t>Roadcut, west side of PR 201, north wall Pembina Valley, near bottom</t>
  </si>
  <si>
    <t>Estimated age</t>
  </si>
  <si>
    <r>
      <t xml:space="preserve">80.54 </t>
    </r>
    <r>
      <rPr>
        <sz val="10"/>
        <color indexed="8"/>
        <rFont val="Calibri"/>
        <family val="2"/>
      </rPr>
      <t>±</t>
    </r>
    <r>
      <rPr>
        <sz val="10"/>
        <color indexed="8"/>
        <rFont val="Arial"/>
        <family val="2"/>
      </rPr>
      <t>0.55</t>
    </r>
  </si>
  <si>
    <t>Date sampled</t>
  </si>
  <si>
    <r>
      <t>SO</t>
    </r>
    <r>
      <rPr>
        <b/>
        <vertAlign val="subscript"/>
        <sz val="10"/>
        <rFont val="Arial"/>
        <family val="2"/>
      </rPr>
      <t>3</t>
    </r>
    <r>
      <rPr>
        <b/>
        <sz val="10"/>
        <rFont val="Arial"/>
        <family val="2"/>
      </rPr>
      <t xml:space="preserve"> &gt;/=</t>
    </r>
  </si>
  <si>
    <r>
      <t xml:space="preserve"> SiO</t>
    </r>
    <r>
      <rPr>
        <b/>
        <vertAlign val="subscript"/>
        <sz val="10"/>
        <rFont val="Arial"/>
        <family val="2"/>
      </rPr>
      <t xml:space="preserve">2 </t>
    </r>
    <r>
      <rPr>
        <b/>
        <sz val="10"/>
        <rFont val="Arial"/>
        <family val="2"/>
      </rPr>
      <t xml:space="preserve"> </t>
    </r>
  </si>
  <si>
    <r>
      <t xml:space="preserve"> TiO</t>
    </r>
    <r>
      <rPr>
        <b/>
        <vertAlign val="subscript"/>
        <sz val="10"/>
        <rFont val="Arial"/>
        <family val="2"/>
      </rPr>
      <t>2</t>
    </r>
    <r>
      <rPr>
        <b/>
        <sz val="10"/>
        <rFont val="Arial"/>
        <family val="2"/>
      </rPr>
      <t xml:space="preserve">  </t>
    </r>
  </si>
  <si>
    <r>
      <t xml:space="preserve"> Al</t>
    </r>
    <r>
      <rPr>
        <b/>
        <vertAlign val="subscript"/>
        <sz val="10"/>
        <rFont val="Arial"/>
        <family val="2"/>
      </rPr>
      <t>2</t>
    </r>
    <r>
      <rPr>
        <b/>
        <sz val="10"/>
        <rFont val="Arial"/>
        <family val="2"/>
      </rPr>
      <t>O</t>
    </r>
    <r>
      <rPr>
        <b/>
        <vertAlign val="subscript"/>
        <sz val="10"/>
        <rFont val="Arial"/>
        <family val="2"/>
      </rPr>
      <t>3</t>
    </r>
    <r>
      <rPr>
        <b/>
        <sz val="10"/>
        <rFont val="Arial"/>
        <family val="2"/>
      </rPr>
      <t xml:space="preserve"> </t>
    </r>
  </si>
  <si>
    <r>
      <t xml:space="preserve"> Na</t>
    </r>
    <r>
      <rPr>
        <b/>
        <vertAlign val="subscript"/>
        <sz val="10"/>
        <rFont val="Arial"/>
        <family val="2"/>
      </rPr>
      <t>2</t>
    </r>
    <r>
      <rPr>
        <b/>
        <sz val="10"/>
        <rFont val="Arial"/>
        <family val="2"/>
      </rPr>
      <t xml:space="preserve">O  </t>
    </r>
  </si>
  <si>
    <r>
      <t xml:space="preserve"> K</t>
    </r>
    <r>
      <rPr>
        <b/>
        <vertAlign val="subscript"/>
        <sz val="10"/>
        <rFont val="Arial"/>
        <family val="2"/>
      </rPr>
      <t>2</t>
    </r>
    <r>
      <rPr>
        <b/>
        <sz val="10"/>
        <rFont val="Arial"/>
        <family val="2"/>
      </rPr>
      <t xml:space="preserve">O   </t>
    </r>
  </si>
  <si>
    <r>
      <t xml:space="preserve"> P</t>
    </r>
    <r>
      <rPr>
        <b/>
        <vertAlign val="subscript"/>
        <sz val="10"/>
        <rFont val="Arial"/>
        <family val="2"/>
      </rPr>
      <t>2</t>
    </r>
    <r>
      <rPr>
        <b/>
        <sz val="10"/>
        <rFont val="Arial"/>
        <family val="2"/>
      </rPr>
      <t>O</t>
    </r>
    <r>
      <rPr>
        <b/>
        <vertAlign val="subscript"/>
        <sz val="10"/>
        <rFont val="Arial"/>
        <family val="2"/>
      </rPr>
      <t>5</t>
    </r>
    <r>
      <rPr>
        <b/>
        <sz val="10"/>
        <rFont val="Arial"/>
        <family val="2"/>
      </rPr>
      <t xml:space="preserve">  </t>
    </r>
  </si>
  <si>
    <r>
      <t xml:space="preserve"> SiO</t>
    </r>
    <r>
      <rPr>
        <b/>
        <vertAlign val="subscript"/>
        <sz val="10"/>
        <rFont val="Arial"/>
        <family val="2"/>
      </rPr>
      <t xml:space="preserve">2 </t>
    </r>
  </si>
  <si>
    <t>(L.S.-Sec.-Twp.-Rge.-W 1st Mer)</t>
  </si>
  <si>
    <t>Sample number</t>
  </si>
  <si>
    <t>NTS area</t>
  </si>
  <si>
    <t>Enbridge samples</t>
  </si>
  <si>
    <t>Normalized major elements (weight %)</t>
  </si>
  <si>
    <t>Unnormalized major elements (weight %)</t>
  </si>
  <si>
    <t>Unnormalized trace elements (ppm)</t>
  </si>
  <si>
    <t>Multiple analyses of Ashville sample</t>
  </si>
  <si>
    <t>Multiple analyses of Treherne sample</t>
  </si>
  <si>
    <r>
      <t xml:space="preserve"> Cr</t>
    </r>
    <r>
      <rPr>
        <b/>
        <vertAlign val="subscript"/>
        <sz val="10"/>
        <rFont val="Arial"/>
        <family val="2"/>
      </rPr>
      <t>2</t>
    </r>
    <r>
      <rPr>
        <b/>
        <sz val="10"/>
        <rFont val="Arial"/>
        <family val="2"/>
      </rPr>
      <t>O</t>
    </r>
    <r>
      <rPr>
        <b/>
        <vertAlign val="subscript"/>
        <sz val="10"/>
        <rFont val="Arial"/>
        <family val="2"/>
      </rPr>
      <t>3</t>
    </r>
  </si>
  <si>
    <r>
      <t xml:space="preserve"> Sc</t>
    </r>
    <r>
      <rPr>
        <b/>
        <vertAlign val="subscript"/>
        <sz val="10"/>
        <rFont val="Arial"/>
        <family val="2"/>
      </rPr>
      <t>2</t>
    </r>
    <r>
      <rPr>
        <b/>
        <sz val="10"/>
        <rFont val="Arial"/>
        <family val="2"/>
      </rPr>
      <t>O</t>
    </r>
    <r>
      <rPr>
        <b/>
        <vertAlign val="subscript"/>
        <sz val="10"/>
        <rFont val="Arial"/>
        <family val="2"/>
      </rPr>
      <t>3</t>
    </r>
  </si>
  <si>
    <r>
      <t xml:space="preserve"> V</t>
    </r>
    <r>
      <rPr>
        <b/>
        <vertAlign val="subscript"/>
        <sz val="10"/>
        <rFont val="Arial"/>
        <family val="2"/>
      </rPr>
      <t>2</t>
    </r>
    <r>
      <rPr>
        <b/>
        <sz val="10"/>
        <rFont val="Arial"/>
        <family val="2"/>
      </rPr>
      <t>O</t>
    </r>
    <r>
      <rPr>
        <b/>
        <vertAlign val="subscript"/>
        <sz val="10"/>
        <rFont val="Arial"/>
        <family val="2"/>
      </rPr>
      <t>3</t>
    </r>
  </si>
  <si>
    <r>
      <t xml:space="preserve"> Rb</t>
    </r>
    <r>
      <rPr>
        <b/>
        <vertAlign val="subscript"/>
        <sz val="10"/>
        <rFont val="Arial"/>
        <family val="2"/>
      </rPr>
      <t>2</t>
    </r>
    <r>
      <rPr>
        <b/>
        <sz val="10"/>
        <rFont val="Arial"/>
        <family val="2"/>
      </rPr>
      <t>O</t>
    </r>
  </si>
  <si>
    <r>
      <t xml:space="preserve"> ZrO</t>
    </r>
    <r>
      <rPr>
        <b/>
        <vertAlign val="subscript"/>
        <sz val="10"/>
        <rFont val="Arial"/>
        <family val="2"/>
      </rPr>
      <t>2</t>
    </r>
  </si>
  <si>
    <r>
      <t xml:space="preserve"> Y</t>
    </r>
    <r>
      <rPr>
        <b/>
        <vertAlign val="subscript"/>
        <sz val="10"/>
        <rFont val="Arial"/>
        <family val="2"/>
      </rPr>
      <t>2</t>
    </r>
    <r>
      <rPr>
        <b/>
        <sz val="10"/>
        <rFont val="Arial"/>
        <family val="2"/>
      </rPr>
      <t>O</t>
    </r>
    <r>
      <rPr>
        <b/>
        <vertAlign val="subscript"/>
        <sz val="10"/>
        <rFont val="Arial"/>
        <family val="2"/>
      </rPr>
      <t>3</t>
    </r>
  </si>
  <si>
    <r>
      <t xml:space="preserve"> Nb</t>
    </r>
    <r>
      <rPr>
        <b/>
        <vertAlign val="subscript"/>
        <sz val="10"/>
        <rFont val="Arial"/>
        <family val="2"/>
      </rPr>
      <t>2</t>
    </r>
    <r>
      <rPr>
        <b/>
        <sz val="10"/>
        <rFont val="Arial"/>
        <family val="2"/>
      </rPr>
      <t>O</t>
    </r>
    <r>
      <rPr>
        <b/>
        <vertAlign val="subscript"/>
        <sz val="10"/>
        <rFont val="Arial"/>
        <family val="2"/>
      </rPr>
      <t>5</t>
    </r>
  </si>
  <si>
    <r>
      <t xml:space="preserve"> Ga</t>
    </r>
    <r>
      <rPr>
        <b/>
        <vertAlign val="subscript"/>
        <sz val="10"/>
        <rFont val="Arial"/>
        <family val="2"/>
      </rPr>
      <t>2</t>
    </r>
    <r>
      <rPr>
        <b/>
        <sz val="10"/>
        <rFont val="Arial"/>
        <family val="2"/>
      </rPr>
      <t>O</t>
    </r>
    <r>
      <rPr>
        <b/>
        <vertAlign val="subscript"/>
        <sz val="10"/>
        <rFont val="Arial"/>
        <family val="2"/>
      </rPr>
      <t>3</t>
    </r>
  </si>
  <si>
    <r>
      <t xml:space="preserve"> La</t>
    </r>
    <r>
      <rPr>
        <b/>
        <vertAlign val="subscript"/>
        <sz val="10"/>
        <rFont val="Arial"/>
        <family val="2"/>
      </rPr>
      <t>2</t>
    </r>
    <r>
      <rPr>
        <b/>
        <sz val="10"/>
        <rFont val="Arial"/>
        <family val="2"/>
      </rPr>
      <t>O</t>
    </r>
    <r>
      <rPr>
        <b/>
        <vertAlign val="subscript"/>
        <sz val="10"/>
        <rFont val="Arial"/>
        <family val="2"/>
      </rPr>
      <t>3</t>
    </r>
  </si>
  <si>
    <r>
      <t xml:space="preserve"> CeO</t>
    </r>
    <r>
      <rPr>
        <b/>
        <vertAlign val="subscript"/>
        <sz val="10"/>
        <rFont val="Arial"/>
        <family val="2"/>
      </rPr>
      <t>2</t>
    </r>
  </si>
  <si>
    <r>
      <t xml:space="preserve"> ThO</t>
    </r>
    <r>
      <rPr>
        <b/>
        <vertAlign val="subscript"/>
        <sz val="10"/>
        <rFont val="Arial"/>
        <family val="2"/>
      </rPr>
      <t>2</t>
    </r>
  </si>
  <si>
    <r>
      <t>Nd</t>
    </r>
    <r>
      <rPr>
        <b/>
        <vertAlign val="subscript"/>
        <sz val="10"/>
        <rFont val="Arial"/>
        <family val="2"/>
      </rPr>
      <t>2</t>
    </r>
    <r>
      <rPr>
        <b/>
        <sz val="10"/>
        <rFont val="Arial"/>
        <family val="2"/>
      </rPr>
      <t>O</t>
    </r>
    <r>
      <rPr>
        <b/>
        <vertAlign val="subscript"/>
        <sz val="10"/>
        <rFont val="Arial"/>
        <family val="2"/>
      </rPr>
      <t>3</t>
    </r>
  </si>
  <si>
    <r>
      <t>U</t>
    </r>
    <r>
      <rPr>
        <b/>
        <vertAlign val="subscript"/>
        <sz val="10"/>
        <rFont val="Arial"/>
        <family val="2"/>
      </rPr>
      <t>2</t>
    </r>
    <r>
      <rPr>
        <b/>
        <sz val="10"/>
        <rFont val="Arial"/>
        <family val="2"/>
      </rPr>
      <t>O</t>
    </r>
    <r>
      <rPr>
        <b/>
        <vertAlign val="subscript"/>
        <sz val="10"/>
        <rFont val="Arial"/>
        <family val="2"/>
      </rPr>
      <t>3</t>
    </r>
  </si>
  <si>
    <r>
      <t>Cs</t>
    </r>
    <r>
      <rPr>
        <b/>
        <vertAlign val="subscript"/>
        <sz val="10"/>
        <rFont val="Arial"/>
        <family val="2"/>
      </rPr>
      <t>2</t>
    </r>
    <r>
      <rPr>
        <b/>
        <sz val="10"/>
        <rFont val="Arial"/>
        <family val="2"/>
      </rPr>
      <t>O</t>
    </r>
  </si>
  <si>
    <r>
      <t>As</t>
    </r>
    <r>
      <rPr>
        <b/>
        <vertAlign val="subscript"/>
        <sz val="10"/>
        <rFont val="Arial"/>
        <family val="2"/>
      </rPr>
      <t>2</t>
    </r>
    <r>
      <rPr>
        <b/>
        <sz val="10"/>
        <rFont val="Arial"/>
        <family val="2"/>
      </rPr>
      <t>O</t>
    </r>
    <r>
      <rPr>
        <b/>
        <vertAlign val="subscript"/>
        <sz val="10"/>
        <rFont val="Arial"/>
        <family val="2"/>
      </rPr>
      <t>5</t>
    </r>
  </si>
  <si>
    <r>
      <t>W</t>
    </r>
    <r>
      <rPr>
        <b/>
        <vertAlign val="subscript"/>
        <sz val="10"/>
        <rFont val="Arial"/>
        <family val="2"/>
      </rPr>
      <t>2</t>
    </r>
    <r>
      <rPr>
        <b/>
        <sz val="10"/>
        <rFont val="Arial"/>
        <family val="2"/>
      </rPr>
      <t>O</t>
    </r>
    <r>
      <rPr>
        <b/>
        <vertAlign val="subscript"/>
        <sz val="10"/>
        <rFont val="Arial"/>
        <family val="2"/>
      </rPr>
      <t>3</t>
    </r>
  </si>
  <si>
    <t>Catalytic property evaluation of Manitoba Cretaceous bentonite from southwestern Manitoba (parts of NTS 62G1, 8, 10, K3, N1)</t>
  </si>
  <si>
    <t>(mL)</t>
  </si>
  <si>
    <t>H+ (%)</t>
  </si>
  <si>
    <t>pH 7 (%)</t>
  </si>
  <si>
    <t>Laboratory procedures for catalytic property evaluation of Manitoba bentonite clays</t>
  </si>
  <si>
    <r>
      <t xml:space="preserve">Table 1: </t>
    </r>
    <r>
      <rPr>
        <sz val="10"/>
        <color indexed="8"/>
        <rFont val="Arial"/>
        <family val="2"/>
      </rPr>
      <t>Manitoba bentonite samples evaluated for catalytic properties (by Rensselaer Polytechnic Institute).</t>
    </r>
  </si>
  <si>
    <t>H+ clay (%)</t>
  </si>
  <si>
    <t>pH 7 clay (%)</t>
  </si>
  <si>
    <t>0.02 M NaOH (mL)</t>
  </si>
  <si>
    <r>
      <t xml:space="preserve">Table 3: </t>
    </r>
    <r>
      <rPr>
        <sz val="10"/>
        <rFont val="Arial"/>
        <family val="2"/>
      </rPr>
      <t>Titrations of four representative bentonites samples from Manitoba (by Rensselaer Polytechnic Institute).</t>
    </r>
  </si>
  <si>
    <r>
      <t>Table 2:</t>
    </r>
    <r>
      <rPr>
        <sz val="10"/>
        <rFont val="Arial"/>
        <family val="2"/>
      </rPr>
      <t xml:space="preserve"> Results of X-ray flourescence analyses on Enbridge, Ashville Formation, Treherne quarry, Miniota and Mount Nebo quarry samples, Manitoba (performed by J.W. Delano, The University of Albany).</t>
    </r>
  </si>
  <si>
    <t>Clay</t>
  </si>
  <si>
    <r>
      <t>1</t>
    </r>
    <r>
      <rPr>
        <sz val="9"/>
        <rFont val="Times New Roman"/>
        <family val="1"/>
      </rPr>
      <t xml:space="preserve"> Department of Chemistry and Chemical Biology and the New York Center for Astrobiology, Rensselaer Polytechnic Institute, Troy, New York, 12180, United States</t>
    </r>
  </si>
  <si>
    <r>
      <t xml:space="preserve"> 2 </t>
    </r>
    <r>
      <rPr>
        <sz val="9"/>
        <rFont val="Times New Roman"/>
        <family val="1"/>
      </rPr>
      <t>Current address: Department of Chemistry, University of Leeds, LS2 9JT, United Kingdom</t>
    </r>
  </si>
  <si>
    <r>
      <t xml:space="preserve"> 3 </t>
    </r>
    <r>
      <rPr>
        <sz val="9"/>
        <rFont val="Times New Roman"/>
        <family val="1"/>
      </rPr>
      <t>Department of Atmospheric and Environmental Sciences, The University at Albany, Albany, New York, 12222, United States</t>
    </r>
  </si>
  <si>
    <r>
      <t>Table 2:</t>
    </r>
    <r>
      <rPr>
        <sz val="11"/>
        <rFont val="Times New Roman"/>
        <family val="1"/>
      </rPr>
      <t xml:space="preserve"> Cretaceous bentonite samples from Enbridge, Ashville Formation, Treherne quarry, Miniota and Mount Nebo quarry sample sites, Manitoba.</t>
    </r>
  </si>
  <si>
    <r>
      <t>Table 1:</t>
    </r>
    <r>
      <rPr>
        <sz val="11"/>
        <rFont val="Times New Roman"/>
        <family val="1"/>
      </rPr>
      <t xml:space="preserve"> Manitoba bentonite samples evaluated for catalytic properties.</t>
    </r>
  </si>
  <si>
    <r>
      <t>Table 3:</t>
    </r>
    <r>
      <rPr>
        <sz val="11"/>
        <rFont val="Times New Roman"/>
        <family val="1"/>
      </rPr>
      <t xml:space="preserve"> Titrations of four representative bentonites from Manitoba.</t>
    </r>
    <r>
      <rPr>
        <b/>
        <sz val="11"/>
        <rFont val="Times New Roman"/>
        <family val="1"/>
      </rPr>
      <t xml:space="preserve">
</t>
    </r>
  </si>
  <si>
    <r>
      <t xml:space="preserve">Multiple analyses of </t>
    </r>
    <r>
      <rPr>
        <b/>
        <u val="single"/>
        <sz val="10"/>
        <rFont val="Arial"/>
        <family val="2"/>
      </rPr>
      <t>Miniota sample</t>
    </r>
  </si>
  <si>
    <t>(Ma)</t>
  </si>
  <si>
    <t>Background</t>
  </si>
  <si>
    <t>Bentonite sample collection</t>
  </si>
  <si>
    <t>Catalysis classification laboratory procedures</t>
  </si>
  <si>
    <r>
      <t>Adenosine 5’-monophosphate (AMP), anhydrous NaClO</t>
    </r>
    <r>
      <rPr>
        <vertAlign val="subscript"/>
        <sz val="11"/>
        <rFont val="Times New Roman"/>
        <family val="1"/>
      </rPr>
      <t>4</t>
    </r>
    <r>
      <rPr>
        <sz val="11"/>
        <rFont val="Times New Roman"/>
        <family val="1"/>
      </rPr>
      <t>, 2, 2’-dithiodipyridine, NaH</t>
    </r>
    <r>
      <rPr>
        <vertAlign val="subscript"/>
        <sz val="11"/>
        <rFont val="Times New Roman"/>
        <family val="1"/>
      </rPr>
      <t>2</t>
    </r>
    <r>
      <rPr>
        <sz val="11"/>
        <rFont val="Times New Roman"/>
        <family val="1"/>
      </rPr>
      <t>PO</t>
    </r>
    <r>
      <rPr>
        <vertAlign val="subscript"/>
        <sz val="11"/>
        <rFont val="Times New Roman"/>
        <family val="1"/>
      </rPr>
      <t>4</t>
    </r>
    <r>
      <rPr>
        <sz val="11"/>
        <rFont val="Times New Roman"/>
        <family val="1"/>
      </rPr>
      <t>, imidazole, potassium hydrogen phthalate (KHP), perchloric acid, Trizma base and trifluoroacetic acid (TFA), were obtained from Sigma-Aldrich</t>
    </r>
    <r>
      <rPr>
        <vertAlign val="superscript"/>
        <sz val="11"/>
        <rFont val="Times New Roman"/>
        <family val="1"/>
      </rPr>
      <t>®</t>
    </r>
    <r>
      <rPr>
        <sz val="11"/>
        <rFont val="Times New Roman"/>
        <family val="1"/>
      </rPr>
      <t xml:space="preserve"> Corp. Acetonitrile (CH</t>
    </r>
    <r>
      <rPr>
        <vertAlign val="subscript"/>
        <sz val="11"/>
        <rFont val="Times New Roman"/>
        <family val="1"/>
      </rPr>
      <t>3</t>
    </r>
    <r>
      <rPr>
        <sz val="11"/>
        <rFont val="Times New Roman"/>
        <family val="1"/>
      </rPr>
      <t>CN) and hydrochloric acid were obtained from Mallinckrodt Inc. Anion exchanger resin (10NACNA-38, OH--Form, type I, Beads 16-50 mesh), sodium chloride and magnesium chloride were purchased from J.T. Baker.</t>
    </r>
  </si>
  <si>
    <r>
      <t>High performance liquid chromatography (HPLC) analysis was performed on a Hitachi L-7100 pump system equipped with a Hitachi L-4200 UV-vis detector operating at 260 nm. The negatively charged products were separated on a Dionex DNA Pac-100 μm (4 by 250 mm) analytical anion exchange column from Dionex Corporation, Sunnyvale, California, United States, using a gradient of 0 to 0.4 M NaClO</t>
    </r>
    <r>
      <rPr>
        <vertAlign val="subscript"/>
        <sz val="11"/>
        <rFont val="Times New Roman"/>
        <family val="1"/>
      </rPr>
      <t>4</t>
    </r>
    <r>
      <rPr>
        <sz val="11"/>
        <rFont val="Times New Roman"/>
        <family val="1"/>
      </rPr>
      <t xml:space="preserve"> with 2 mM Tris (pH 8) at a flow rate of 1 mL/minute. The analysis of samples was also performed on a reverse phase Alltima C-18, 5 </t>
    </r>
    <r>
      <rPr>
        <i/>
        <sz val="11"/>
        <rFont val="Times New Roman"/>
        <family val="1"/>
      </rPr>
      <t>μ</t>
    </r>
    <r>
      <rPr>
        <sz val="11"/>
        <rFont val="Times New Roman"/>
        <family val="1"/>
      </rPr>
      <t xml:space="preserve"> (4.6 by 250 mm) column (Alltech) using 3.6% CH</t>
    </r>
    <r>
      <rPr>
        <vertAlign val="subscript"/>
        <sz val="11"/>
        <rFont val="Times New Roman"/>
        <family val="1"/>
      </rPr>
      <t>3</t>
    </r>
    <r>
      <rPr>
        <sz val="11"/>
        <rFont val="Times New Roman"/>
        <family val="1"/>
      </rPr>
      <t>CN in 0.02 M NaH</t>
    </r>
    <r>
      <rPr>
        <vertAlign val="subscript"/>
        <sz val="11"/>
        <rFont val="Times New Roman"/>
        <family val="1"/>
      </rPr>
      <t>2</t>
    </r>
    <r>
      <rPr>
        <sz val="11"/>
        <rFont val="Times New Roman"/>
        <family val="1"/>
      </rPr>
      <t>PO</t>
    </r>
    <r>
      <rPr>
        <vertAlign val="subscript"/>
        <sz val="11"/>
        <rFont val="Times New Roman"/>
        <family val="1"/>
      </rPr>
      <t>4</t>
    </r>
    <r>
      <rPr>
        <sz val="11"/>
        <rFont val="Times New Roman"/>
        <family val="1"/>
      </rPr>
      <t xml:space="preserve"> with 0.2% TFA, pH 2.5 (isocratic) as a mobile phase (Joshi et al., 2009).</t>
    </r>
  </si>
  <si>
    <t>Montmorillonite samples (12 g) were treated with 0.5 M hydrochloric acid (50 mL) by continuous stirring at 4°C for 30 min. At the end of each treatment, excess acid was removed by centrifugation at 3500 rpm and decanting the supernatant. Fresh acid (50 mL) was added to the montmorillonite pellet and the treatment was repeated twice more. H+-montmorillonite was washed with 100 mL of distilled water at 4°C for 30 min with constant stirring. At the end of the washing, excess water was separated by centrifugation at 3500 rpm and decanting of supernatant. Washing with water (100 mL) was repeated three more times. The H+-montmorillonite slurry was added to water (1000 mL) and to this was added 45 mL of wet anion exchange resin to remove the residual hydrochloric acid. The mixture was stirred for 30 min and the anion exchange resin was removed by filtration. The montmorillonite slurry was centrifuged, the supernatant was removed and sample freeze-dried.</t>
  </si>
  <si>
    <r>
      <t>One gram of H+-montmorillonite was suspended in 100 mL of water and was titrated to pH 7 with standardized 0.02</t>
    </r>
    <r>
      <rPr>
        <sz val="11"/>
        <rFont val="Arial"/>
        <family val="0"/>
      </rPr>
      <t> </t>
    </r>
    <r>
      <rPr>
        <sz val="11"/>
        <rFont val="Times New Roman"/>
        <family val="1"/>
      </rPr>
      <t>M aqueous sodium hydroxide. The titration was carried out with a very gentle stream of nitrogen bubbling into the suspension.</t>
    </r>
  </si>
  <si>
    <t>The phosphorimidazolide of the 5’-nucleotide adenosine was prepared as described previously (Joshi et al., 2009) with purity &gt;99.5%.</t>
  </si>
  <si>
    <t>Geochemical evaluation</t>
  </si>
  <si>
    <t>Results</t>
  </si>
  <si>
    <t>A stock solution of activated mononucleotide ImpA (15 mM) was prepared in magnesium chloride (0.075 M) and sodium chloride (0.2 M). A 200 μL aliquot was added to 10 mg of montmorillonite; the suspension was vortexed and allowed to react at 24°C for 3 days. The supernatant was separated from the reaction mixtures containing montmorillonite by centrifugation at 13 200 rpm for 10 min. The reaction products were extracted from montmorillonite with 200 μL of 0.1 M sodium chloride in 30% acetonitrile (twice for two hours and then overnight and finally for one hour). Each extract was collected by centrifugation and combined with the supernatant to give the combined extracts. A combined extract was filtered through an Alltima 0.45 μm nylon syringe. The combined extract was adjusted to pH 4 with 1 M perchloric acid and incubated at 37°C for four hours to hydrolyze any unreacted ImpA. The products were analyzed on a Dionex ion exchange column. This is the standard procedure that the authors have developed for evaluation of the montmorillonite samples in their ability to catalyze RNA synthesis (Aldersley et al., 2009a, 2009b).</t>
  </si>
  <si>
    <t>The results of X-ray fluorescence (XRF) analyses (by J. Delano, The University of Albany) of the eight samples (Table 1, PM-H1 to H8) collected at the Enbridge locality (by J. Hatcher of Canadian Fossil Discovery Centre) are shown in the accompanying Table 2.</t>
  </si>
  <si>
    <t>References</t>
  </si>
  <si>
    <r>
      <t xml:space="preserve">Aldersley, M.F., Joshi, P.C., Delano, J.W., Price, J. and Ferris, J.P. 2009a: Mechanism of montmorillonite catalysis in the formation of RNA oligomers; </t>
    </r>
    <r>
      <rPr>
        <i/>
        <sz val="11"/>
        <rFont val="Times New Roman"/>
        <family val="1"/>
      </rPr>
      <t>in</t>
    </r>
    <r>
      <rPr>
        <sz val="11"/>
        <rFont val="Times New Roman"/>
        <family val="1"/>
      </rPr>
      <t xml:space="preserve"> 2</t>
    </r>
    <r>
      <rPr>
        <vertAlign val="superscript"/>
        <sz val="11"/>
        <rFont val="Times New Roman"/>
        <family val="1"/>
      </rPr>
      <t>nd</t>
    </r>
    <r>
      <rPr>
        <sz val="11"/>
        <rFont val="Times New Roman"/>
        <family val="1"/>
      </rPr>
      <t xml:space="preserve"> Manitoba Palaeontology Symposium Proceedings Volume and Field Trip Manual, J. Bamburak and J. Hatcher (ed.), Canadian Fossil Discovery Centre, Morden, Manitoba, October 3 and 4, 2009, p. i–x.</t>
    </r>
  </si>
  <si>
    <r>
      <t>Aldersley, M.F., Joshi, P.C., Price, J., Delano, J.W and Ferris, J.P. 2009b: RNA synthesis with mineral catalysis: new perspectives; 2</t>
    </r>
    <r>
      <rPr>
        <vertAlign val="superscript"/>
        <sz val="11"/>
        <rFont val="Times New Roman"/>
        <family val="1"/>
      </rPr>
      <t>nd</t>
    </r>
    <r>
      <rPr>
        <sz val="11"/>
        <rFont val="Times New Roman"/>
        <family val="1"/>
      </rPr>
      <t xml:space="preserve"> Manitoba Palaeontology Symposium at the Canadian Fossil Discovery Centre, Morden, Manitoba, October 3 and 4, 2009 (poster presentation).</t>
    </r>
  </si>
  <si>
    <t>Joshi, P.C., Aldersley, M.F., Delano, J.W. and Ferris, J.P. 2009: Mechanism of montmorillonite catalysis in the formation of RNA oligomers; Journal of the American Chemical Society, v. 131, no. 37, p. 13369–13374.</t>
  </si>
  <si>
    <r>
      <t xml:space="preserve">* </t>
    </r>
    <r>
      <rPr>
        <sz val="9"/>
        <rFont val="Arial"/>
        <family val="2"/>
      </rPr>
      <t>Major elements are normalized on a volatile-free basis, with total Fe expressed as FeO.</t>
    </r>
  </si>
  <si>
    <t xml:space="preserve">Abbreviations: in %, summation of unnormalized trace elements in percent; LOI, loss-on-ignition; sum m+tr, summation of major and trace elements in percent; sum tr, summation of unnormalized trace elements.      </t>
  </si>
  <si>
    <r>
      <t>Aldersley, M.F., Bamburak, J.D., Joshi, P.C., Thompson, J., Delano, J.W. and Ferris, J.P. 2011: Evaluation of Manitoba bentonites in catalysis of RNA synthesis by montmorillonite (parts of NTS 62G1, 8, 10, K3, N1);</t>
    </r>
    <r>
      <rPr>
        <i/>
        <sz val="11"/>
        <rFont val="Times New Roman"/>
        <family val="1"/>
      </rPr>
      <t xml:space="preserve"> in</t>
    </r>
    <r>
      <rPr>
        <sz val="11"/>
        <rFont val="Times New Roman"/>
        <family val="1"/>
      </rPr>
      <t xml:space="preserve"> Report of Activities 2011, Manitoba Innovation, Energy and Mines, Manitoba Geological Survey, p. 150–157.</t>
    </r>
  </si>
  <si>
    <r>
      <t xml:space="preserve">NTS grid: </t>
    </r>
    <r>
      <rPr>
        <sz val="11"/>
        <rFont val="Times New Roman"/>
        <family val="1"/>
      </rPr>
      <t>62G1, 8, 10, K3, N1</t>
    </r>
  </si>
  <si>
    <r>
      <t xml:space="preserve">Keywords: </t>
    </r>
    <r>
      <rPr>
        <sz val="11"/>
        <rFont val="Times New Roman"/>
        <family val="1"/>
      </rPr>
      <t>Cretaceous; geochemistry; bentonite; catalysis; clay; Manitoba; Manitoba Escarpment; Pembina Hills; Treherne; Miniota; Pembina Member; Boyne Member; Morden Member; Carlile Formation; Pierre Shale</t>
    </r>
  </si>
  <si>
    <t>Of the many clay samples collected in Manitoba, only two display catalytic activity for RNA synthesis (Aldersley et al., 2011). These are Treherne, which is an excellent catalyst (9-mer), and Miniota, a good catalyst (5-mer). The HPLC results for these two catalytic clays together with representative noncatalytic clays (Ashville–dimers) and Mount Nebo–dimers) are shown in Table 3 of the DRI; and in Aldersley et al. (2011, Figure GS-14-6, Table GS-14-1).</t>
  </si>
  <si>
    <r>
      <t xml:space="preserve">Aldersley, M.F., Bamburak, J.D., Joshi, P.C., Thompson, J., Delano, J.W. and Ferris, J.P. 2011: Evaluation of Manitoba bentonites in catalysis of RNA synthesis by montmorillonite (parts of NTS 62G1, 8, 10, K3, N1); </t>
    </r>
    <r>
      <rPr>
        <i/>
        <sz val="11"/>
        <rFont val="Times New Roman"/>
        <family val="1"/>
      </rPr>
      <t>in</t>
    </r>
    <r>
      <rPr>
        <sz val="11"/>
        <rFont val="Times New Roman"/>
        <family val="1"/>
      </rPr>
      <t xml:space="preserve"> Report of Activities 2011, Manitoba Innovation, Energy and Mines, Manitoba Geological Survey, p. 150–157.</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</si>
</sst>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 "/>
    <numFmt numFmtId="175" formatCode="0.00\ \ "/>
    <numFmt numFmtId="176" formatCode="0\ \ "/>
    <numFmt numFmtId="177" formatCode="&quot;Yes&quot;;&quot;Yes&quot;;&quot;No&quot;"/>
    <numFmt numFmtId="178" formatCode="&quot;True&quot;;&quot;True&quot;;&quot;False&quot;"/>
    <numFmt numFmtId="179" formatCode="&quot;On&quot;;&quot;On&quot;;&quot;Off&quot;"/>
    <numFmt numFmtId="180" formatCode="[$€-2]\ #,##0.00_);[Red]\([$€-2]\ #,##0.00\)"/>
  </numFmts>
  <fonts count="71">
    <font>
      <sz val="10"/>
      <name val="Arial"/>
      <family val="0"/>
    </font>
    <font>
      <sz val="11"/>
      <color indexed="8"/>
      <name val="Calibri"/>
      <family val="2"/>
    </font>
    <font>
      <sz val="8"/>
      <name val="Arial"/>
      <family val="0"/>
    </font>
    <font>
      <b/>
      <sz val="10"/>
      <name val="Arial"/>
      <family val="2"/>
    </font>
    <font>
      <b/>
      <sz val="12"/>
      <name val="Times New Roman"/>
      <family val="1"/>
    </font>
    <font>
      <b/>
      <sz val="14"/>
      <name val="Times New Roman"/>
      <family val="1"/>
    </font>
    <font>
      <sz val="11"/>
      <name val="Times New Roman"/>
      <family val="1"/>
    </font>
    <font>
      <sz val="11"/>
      <name val="Arial"/>
      <family val="0"/>
    </font>
    <font>
      <b/>
      <sz val="11"/>
      <name val="Times New Roman"/>
      <family val="1"/>
    </font>
    <font>
      <vertAlign val="superscript"/>
      <sz val="11"/>
      <name val="Arial"/>
      <family val="2"/>
    </font>
    <font>
      <sz val="11"/>
      <color indexed="10"/>
      <name val="Times New Roman"/>
      <family val="1"/>
    </font>
    <font>
      <sz val="10"/>
      <name val="Courier"/>
      <family val="0"/>
    </font>
    <font>
      <b/>
      <sz val="10"/>
      <color indexed="8"/>
      <name val="Arial"/>
      <family val="2"/>
    </font>
    <font>
      <sz val="10"/>
      <color indexed="8"/>
      <name val="Arial"/>
      <family val="2"/>
    </font>
    <font>
      <b/>
      <u val="single"/>
      <sz val="10"/>
      <color indexed="8"/>
      <name val="Arial"/>
      <family val="2"/>
    </font>
    <font>
      <i/>
      <sz val="11"/>
      <name val="Times New Roman"/>
      <family val="1"/>
    </font>
    <font>
      <b/>
      <i/>
      <sz val="11"/>
      <name val="Times New Roman"/>
      <family val="1"/>
    </font>
    <font>
      <b/>
      <i/>
      <sz val="11"/>
      <name val="ChemBats2"/>
      <family val="0"/>
    </font>
    <font>
      <b/>
      <i/>
      <vertAlign val="superscript"/>
      <sz val="11"/>
      <name val="Times New Roman"/>
      <family val="1"/>
    </font>
    <font>
      <sz val="10"/>
      <color indexed="8"/>
      <name val="Calibri"/>
      <family val="2"/>
    </font>
    <font>
      <b/>
      <sz val="9"/>
      <name val="Courier"/>
      <family val="3"/>
    </font>
    <font>
      <sz val="9"/>
      <name val="Courier"/>
      <family val="3"/>
    </font>
    <font>
      <b/>
      <sz val="10"/>
      <name val="Courier"/>
      <family val="3"/>
    </font>
    <font>
      <b/>
      <sz val="12"/>
      <color indexed="8"/>
      <name val="Times New Roman"/>
      <family val="1"/>
    </font>
    <font>
      <vertAlign val="superscript"/>
      <sz val="11"/>
      <name val="Times New Roman"/>
      <family val="1"/>
    </font>
    <font>
      <b/>
      <vertAlign val="subscript"/>
      <sz val="10"/>
      <name val="Arial"/>
      <family val="2"/>
    </font>
    <font>
      <u val="single"/>
      <sz val="10"/>
      <color indexed="12"/>
      <name val="Arial"/>
      <family val="0"/>
    </font>
    <font>
      <u val="single"/>
      <sz val="10"/>
      <color indexed="36"/>
      <name val="Arial"/>
      <family val="0"/>
    </font>
    <font>
      <vertAlign val="superscript"/>
      <sz val="9"/>
      <name val="Times New Roman"/>
      <family val="1"/>
    </font>
    <font>
      <sz val="9"/>
      <name val="Times New Roman"/>
      <family val="1"/>
    </font>
    <font>
      <b/>
      <u val="single"/>
      <sz val="10"/>
      <name val="Arial"/>
      <family val="2"/>
    </font>
    <font>
      <vertAlign val="subscript"/>
      <sz val="11"/>
      <name val="Times New Roman"/>
      <family val="1"/>
    </font>
    <font>
      <b/>
      <sz val="9"/>
      <name val="Arial"/>
      <family val="2"/>
    </font>
    <font>
      <sz val="9"/>
      <name val="Arial"/>
      <family val="2"/>
    </font>
    <font>
      <sz val="10.25"/>
      <color indexed="8"/>
      <name val="Arial"/>
      <family val="0"/>
    </font>
    <font>
      <sz val="9.4"/>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25"/>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bottom style="thin">
        <color indexed="22"/>
      </bottom>
    </border>
    <border>
      <left>
        <color indexed="63"/>
      </left>
      <right>
        <color indexed="63"/>
      </right>
      <top style="thin"/>
      <bottom>
        <color indexed="63"/>
      </bottom>
    </border>
    <border>
      <left>
        <color indexed="63"/>
      </left>
      <right>
        <color indexed="63"/>
      </right>
      <top>
        <color indexed="63"/>
      </top>
      <bottom style="thin"/>
    </border>
    <border>
      <left style="medium">
        <color indexed="22"/>
      </left>
      <right style="medium">
        <color indexed="22"/>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7"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6"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11" fillId="0" borderId="0">
      <alignment/>
      <protection/>
    </xf>
    <xf numFmtId="0" fontId="54" fillId="0" borderId="0">
      <alignment/>
      <protection/>
    </xf>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94">
    <xf numFmtId="0" fontId="0" fillId="0" borderId="0" xfId="0" applyAlignment="1">
      <alignment/>
    </xf>
    <xf numFmtId="0" fontId="4" fillId="32" borderId="10" xfId="0" applyFont="1" applyFill="1" applyBorder="1" applyAlignment="1">
      <alignment vertical="top" wrapText="1"/>
    </xf>
    <xf numFmtId="0" fontId="4" fillId="0" borderId="11" xfId="0" applyFont="1" applyFill="1" applyBorder="1" applyAlignment="1">
      <alignment vertical="top" wrapText="1"/>
    </xf>
    <xf numFmtId="0" fontId="5" fillId="0" borderId="11" xfId="0" applyFont="1" applyFill="1" applyBorder="1" applyAlignment="1">
      <alignment vertical="top" wrapText="1"/>
    </xf>
    <xf numFmtId="0" fontId="6" fillId="0" borderId="11" xfId="0" applyFont="1" applyFill="1" applyBorder="1" applyAlignment="1">
      <alignment vertical="top" wrapText="1"/>
    </xf>
    <xf numFmtId="0" fontId="8" fillId="0" borderId="11" xfId="0" applyFont="1" applyFill="1" applyBorder="1" applyAlignment="1">
      <alignment vertical="top" wrapText="1"/>
    </xf>
    <xf numFmtId="0" fontId="6" fillId="32" borderId="11" xfId="0" applyFont="1" applyFill="1" applyBorder="1" applyAlignment="1">
      <alignment vertical="top" wrapText="1"/>
    </xf>
    <xf numFmtId="0" fontId="6" fillId="0" borderId="11" xfId="0" applyFont="1" applyBorder="1" applyAlignment="1">
      <alignment/>
    </xf>
    <xf numFmtId="0" fontId="6" fillId="0" borderId="12" xfId="0" applyFont="1" applyBorder="1" applyAlignment="1">
      <alignment/>
    </xf>
    <xf numFmtId="0" fontId="0" fillId="0" borderId="11" xfId="0" applyFill="1" applyBorder="1" applyAlignment="1">
      <alignment/>
    </xf>
    <xf numFmtId="0" fontId="0" fillId="0" borderId="0" xfId="0" applyFill="1" applyAlignment="1">
      <alignment/>
    </xf>
    <xf numFmtId="0" fontId="11" fillId="0" borderId="0" xfId="57" applyFont="1">
      <alignment/>
      <protection/>
    </xf>
    <xf numFmtId="0" fontId="12" fillId="0" borderId="0" xfId="58" applyFont="1" applyAlignment="1">
      <alignment horizontal="center"/>
      <protection/>
    </xf>
    <xf numFmtId="0" fontId="13" fillId="0" borderId="0" xfId="58" applyFont="1" applyAlignment="1">
      <alignment horizontal="right"/>
      <protection/>
    </xf>
    <xf numFmtId="0" fontId="13" fillId="0" borderId="0" xfId="58" applyFont="1" applyAlignment="1">
      <alignment horizontal="center"/>
      <protection/>
    </xf>
    <xf numFmtId="0" fontId="13" fillId="0" borderId="0" xfId="58" applyFont="1">
      <alignment/>
      <protection/>
    </xf>
    <xf numFmtId="0" fontId="14" fillId="0" borderId="0" xfId="58" applyFont="1">
      <alignment/>
      <protection/>
    </xf>
    <xf numFmtId="0" fontId="13" fillId="0" borderId="0" xfId="58" applyFont="1" applyAlignment="1">
      <alignment horizontal="left"/>
      <protection/>
    </xf>
    <xf numFmtId="0" fontId="12" fillId="0" borderId="0" xfId="58" applyFont="1">
      <alignment/>
      <protection/>
    </xf>
    <xf numFmtId="0" fontId="8" fillId="0" borderId="0" xfId="0" applyFont="1" applyAlignment="1">
      <alignment/>
    </xf>
    <xf numFmtId="0" fontId="16" fillId="0" borderId="0" xfId="0" applyFont="1" applyAlignment="1">
      <alignment/>
    </xf>
    <xf numFmtId="0" fontId="8" fillId="0" borderId="0" xfId="0" applyFont="1" applyFill="1" applyBorder="1" applyAlignment="1">
      <alignment vertical="top" wrapText="1"/>
    </xf>
    <xf numFmtId="173" fontId="13" fillId="0" borderId="0" xfId="58" applyNumberFormat="1" applyFont="1" applyAlignment="1">
      <alignment horizontal="right"/>
      <protection/>
    </xf>
    <xf numFmtId="0" fontId="0" fillId="0" borderId="0" xfId="0" applyAlignment="1">
      <alignment horizontal="center"/>
    </xf>
    <xf numFmtId="0" fontId="0" fillId="0" borderId="0" xfId="0" applyFont="1" applyAlignment="1">
      <alignment horizontal="center"/>
    </xf>
    <xf numFmtId="0" fontId="20" fillId="0" borderId="0" xfId="57" applyFont="1" applyAlignment="1">
      <alignment horizontal="center"/>
      <protection/>
    </xf>
    <xf numFmtId="0" fontId="11" fillId="0" borderId="0" xfId="0" applyFont="1" applyAlignment="1">
      <alignment horizontal="center"/>
    </xf>
    <xf numFmtId="0" fontId="11" fillId="0" borderId="0" xfId="0" applyFont="1" applyAlignment="1">
      <alignment/>
    </xf>
    <xf numFmtId="15" fontId="21" fillId="0" borderId="0" xfId="57" applyNumberFormat="1" applyFont="1" applyAlignment="1">
      <alignment horizontal="center"/>
      <protection/>
    </xf>
    <xf numFmtId="174" fontId="20" fillId="0" borderId="0" xfId="57" applyNumberFormat="1" applyFont="1" applyBorder="1">
      <alignment/>
      <protection/>
    </xf>
    <xf numFmtId="1" fontId="20" fillId="0" borderId="0" xfId="57" applyNumberFormat="1" applyFont="1" applyBorder="1" applyAlignment="1">
      <alignment horizontal="center"/>
      <protection/>
    </xf>
    <xf numFmtId="0" fontId="20" fillId="0" borderId="0" xfId="57" applyFont="1" applyBorder="1">
      <alignment/>
      <protection/>
    </xf>
    <xf numFmtId="174" fontId="11" fillId="0" borderId="0" xfId="0" applyNumberFormat="1" applyFont="1" applyAlignment="1">
      <alignment horizontal="center"/>
    </xf>
    <xf numFmtId="174" fontId="11" fillId="0" borderId="0" xfId="0" applyNumberFormat="1" applyFont="1" applyAlignment="1">
      <alignment/>
    </xf>
    <xf numFmtId="15" fontId="20" fillId="0" borderId="0" xfId="57" applyNumberFormat="1" applyFont="1">
      <alignment/>
      <protection/>
    </xf>
    <xf numFmtId="174" fontId="11" fillId="0" borderId="0" xfId="57" applyNumberFormat="1" applyFont="1">
      <alignment/>
      <protection/>
    </xf>
    <xf numFmtId="172" fontId="11" fillId="0" borderId="0" xfId="57" applyNumberFormat="1" applyFont="1">
      <alignment/>
      <protection/>
    </xf>
    <xf numFmtId="0" fontId="20" fillId="0" borderId="0" xfId="57" applyFont="1">
      <alignment/>
      <protection/>
    </xf>
    <xf numFmtId="0" fontId="20" fillId="0" borderId="0" xfId="0" applyFont="1" applyAlignment="1">
      <alignment horizontal="center"/>
    </xf>
    <xf numFmtId="0" fontId="20" fillId="0" borderId="0" xfId="0" applyFont="1" applyAlignment="1">
      <alignment/>
    </xf>
    <xf numFmtId="0" fontId="20" fillId="0" borderId="0" xfId="0" applyFont="1" applyBorder="1" applyAlignment="1">
      <alignment/>
    </xf>
    <xf numFmtId="176" fontId="11" fillId="0" borderId="0" xfId="0" applyNumberFormat="1" applyFont="1" applyAlignment="1">
      <alignment horizontal="center"/>
    </xf>
    <xf numFmtId="174" fontId="22" fillId="0" borderId="0" xfId="57" applyNumberFormat="1" applyFont="1">
      <alignment/>
      <protection/>
    </xf>
    <xf numFmtId="173" fontId="11" fillId="0" borderId="0" xfId="0" applyNumberFormat="1" applyFont="1" applyAlignment="1">
      <alignment horizontal="center"/>
    </xf>
    <xf numFmtId="176" fontId="11" fillId="0" borderId="0" xfId="57" applyNumberFormat="1" applyFont="1">
      <alignment/>
      <protection/>
    </xf>
    <xf numFmtId="173" fontId="11" fillId="0" borderId="0" xfId="57" applyNumberFormat="1" applyFont="1">
      <alignment/>
      <protection/>
    </xf>
    <xf numFmtId="0" fontId="20" fillId="0" borderId="0" xfId="57" applyFont="1" applyBorder="1" applyAlignment="1">
      <alignment horizontal="right"/>
      <protection/>
    </xf>
    <xf numFmtId="176" fontId="11" fillId="0" borderId="0" xfId="0" applyNumberFormat="1" applyFont="1" applyAlignment="1">
      <alignment/>
    </xf>
    <xf numFmtId="176" fontId="11" fillId="0" borderId="0" xfId="57" applyNumberFormat="1" applyFont="1" applyBorder="1">
      <alignment/>
      <protection/>
    </xf>
    <xf numFmtId="176" fontId="11" fillId="0" borderId="0" xfId="0" applyNumberFormat="1" applyFont="1" applyBorder="1" applyAlignment="1">
      <alignment horizontal="center"/>
    </xf>
    <xf numFmtId="176" fontId="11" fillId="0" borderId="0" xfId="0" applyNumberFormat="1" applyFont="1" applyBorder="1" applyAlignment="1">
      <alignment/>
    </xf>
    <xf numFmtId="175" fontId="20" fillId="0" borderId="0" xfId="57" applyNumberFormat="1" applyFont="1" applyAlignment="1">
      <alignment horizontal="center"/>
      <protection/>
    </xf>
    <xf numFmtId="174" fontId="11" fillId="0" borderId="0" xfId="57" applyNumberFormat="1" applyFont="1" applyBorder="1">
      <alignment/>
      <protection/>
    </xf>
    <xf numFmtId="2" fontId="11" fillId="0" borderId="0" xfId="57" applyNumberFormat="1" applyFont="1" applyAlignment="1">
      <alignment horizontal="center"/>
      <protection/>
    </xf>
    <xf numFmtId="173" fontId="11" fillId="0" borderId="0" xfId="0" applyNumberFormat="1" applyFont="1" applyAlignment="1">
      <alignment/>
    </xf>
    <xf numFmtId="173" fontId="11" fillId="0" borderId="0" xfId="0" applyNumberFormat="1" applyFont="1" applyBorder="1" applyAlignment="1">
      <alignment/>
    </xf>
    <xf numFmtId="176" fontId="20" fillId="0" borderId="0" xfId="57" applyNumberFormat="1" applyFont="1" applyAlignment="1">
      <alignment horizontal="center"/>
      <protection/>
    </xf>
    <xf numFmtId="176" fontId="20" fillId="0" borderId="0" xfId="0" applyNumberFormat="1" applyFont="1" applyAlignment="1">
      <alignment horizontal="center"/>
    </xf>
    <xf numFmtId="176" fontId="22" fillId="0" borderId="0" xfId="0" applyNumberFormat="1" applyFont="1" applyAlignment="1">
      <alignment horizontal="center"/>
    </xf>
    <xf numFmtId="176" fontId="22" fillId="0" borderId="0" xfId="0" applyNumberFormat="1" applyFont="1" applyBorder="1" applyAlignment="1">
      <alignment horizontal="center"/>
    </xf>
    <xf numFmtId="175" fontId="21" fillId="0" borderId="0" xfId="57" applyNumberFormat="1" applyFont="1" applyAlignment="1">
      <alignment horizontal="center"/>
      <protection/>
    </xf>
    <xf numFmtId="175" fontId="20" fillId="0" borderId="0" xfId="0" applyNumberFormat="1" applyFont="1" applyAlignment="1">
      <alignment horizontal="center"/>
    </xf>
    <xf numFmtId="175" fontId="22" fillId="0" borderId="0" xfId="0" applyNumberFormat="1" applyFont="1" applyAlignment="1">
      <alignment horizontal="center"/>
    </xf>
    <xf numFmtId="175" fontId="22" fillId="0" borderId="0" xfId="0" applyNumberFormat="1" applyFont="1" applyBorder="1" applyAlignment="1">
      <alignment horizontal="center"/>
    </xf>
    <xf numFmtId="0" fontId="11" fillId="0" borderId="0" xfId="57" applyFont="1" applyAlignment="1">
      <alignment horizontal="center"/>
      <protection/>
    </xf>
    <xf numFmtId="1" fontId="11" fillId="0" borderId="0" xfId="57" applyNumberFormat="1" applyFont="1" applyBorder="1" applyAlignment="1">
      <alignment horizontal="center"/>
      <protection/>
    </xf>
    <xf numFmtId="0" fontId="11" fillId="0" borderId="0" xfId="57" applyFont="1" applyBorder="1" applyAlignment="1">
      <alignment horizontal="center"/>
      <protection/>
    </xf>
    <xf numFmtId="0" fontId="21" fillId="0" borderId="0" xfId="57" applyFont="1">
      <alignment/>
      <protection/>
    </xf>
    <xf numFmtId="9" fontId="21" fillId="0" borderId="0" xfId="57" applyNumberFormat="1" applyFont="1" applyBorder="1">
      <alignment/>
      <protection/>
    </xf>
    <xf numFmtId="0" fontId="21" fillId="0" borderId="0" xfId="57" applyFont="1" applyBorder="1">
      <alignment/>
      <protection/>
    </xf>
    <xf numFmtId="174" fontId="20" fillId="0" borderId="0" xfId="57" applyNumberFormat="1" applyFont="1">
      <alignment/>
      <protection/>
    </xf>
    <xf numFmtId="172" fontId="20" fillId="0" borderId="0" xfId="57" applyNumberFormat="1" applyFont="1">
      <alignment/>
      <protection/>
    </xf>
    <xf numFmtId="1" fontId="11" fillId="0" borderId="0" xfId="57" applyNumberFormat="1" applyFont="1" applyBorder="1">
      <alignment/>
      <protection/>
    </xf>
    <xf numFmtId="1" fontId="22" fillId="0" borderId="0" xfId="57" applyNumberFormat="1" applyFont="1" applyBorder="1">
      <alignment/>
      <protection/>
    </xf>
    <xf numFmtId="1" fontId="21" fillId="0" borderId="0" xfId="57" applyNumberFormat="1" applyFont="1" applyBorder="1">
      <alignment/>
      <protection/>
    </xf>
    <xf numFmtId="1" fontId="20" fillId="0" borderId="0" xfId="57" applyNumberFormat="1" applyFont="1" applyBorder="1">
      <alignment/>
      <protection/>
    </xf>
    <xf numFmtId="2" fontId="11" fillId="0" borderId="0" xfId="57" applyNumberFormat="1" applyFont="1" applyBorder="1">
      <alignment/>
      <protection/>
    </xf>
    <xf numFmtId="2" fontId="11" fillId="0" borderId="0" xfId="57" applyNumberFormat="1" applyFont="1">
      <alignment/>
      <protection/>
    </xf>
    <xf numFmtId="2" fontId="22" fillId="0" borderId="0" xfId="57" applyNumberFormat="1" applyFont="1">
      <alignment/>
      <protection/>
    </xf>
    <xf numFmtId="0" fontId="22" fillId="0" borderId="0" xfId="57" applyFont="1">
      <alignment/>
      <protection/>
    </xf>
    <xf numFmtId="0" fontId="8" fillId="32" borderId="11" xfId="0" applyFont="1" applyFill="1" applyBorder="1" applyAlignment="1">
      <alignment vertical="top" wrapText="1"/>
    </xf>
    <xf numFmtId="0" fontId="3" fillId="0" borderId="11" xfId="0" applyFont="1" applyFill="1" applyBorder="1" applyAlignment="1">
      <alignment/>
    </xf>
    <xf numFmtId="0" fontId="13" fillId="0" borderId="0" xfId="58" applyFont="1" applyAlignment="1">
      <alignment horizontal="right" indent="2"/>
      <protection/>
    </xf>
    <xf numFmtId="2" fontId="13" fillId="0" borderId="0" xfId="58" applyNumberFormat="1" applyFont="1" applyAlignment="1">
      <alignment horizontal="right" indent="2"/>
      <protection/>
    </xf>
    <xf numFmtId="173" fontId="0" fillId="0" borderId="0" xfId="0" applyNumberFormat="1" applyAlignment="1">
      <alignment horizontal="right" indent="2"/>
    </xf>
    <xf numFmtId="0" fontId="0" fillId="0" borderId="0" xfId="0" applyAlignment="1">
      <alignment horizontal="right" indent="2"/>
    </xf>
    <xf numFmtId="0" fontId="12" fillId="0" borderId="13" xfId="58" applyFont="1" applyBorder="1" applyAlignment="1">
      <alignment horizontal="center"/>
      <protection/>
    </xf>
    <xf numFmtId="0" fontId="3" fillId="0" borderId="13" xfId="58" applyFont="1" applyBorder="1" applyAlignment="1">
      <alignment horizontal="center"/>
      <protection/>
    </xf>
    <xf numFmtId="14" fontId="13" fillId="0" borderId="0" xfId="58" applyNumberFormat="1" applyFont="1" applyAlignment="1">
      <alignment horizontal="center"/>
      <protection/>
    </xf>
    <xf numFmtId="0" fontId="0" fillId="0" borderId="0" xfId="0" applyFont="1" applyAlignment="1">
      <alignment/>
    </xf>
    <xf numFmtId="174" fontId="0" fillId="0" borderId="0" xfId="0" applyNumberFormat="1" applyFont="1" applyAlignment="1">
      <alignment horizontal="center"/>
    </xf>
    <xf numFmtId="174" fontId="0" fillId="0" borderId="0" xfId="0" applyNumberFormat="1" applyFont="1" applyAlignment="1">
      <alignment/>
    </xf>
    <xf numFmtId="174" fontId="0" fillId="0" borderId="0" xfId="57" applyNumberFormat="1" applyFont="1">
      <alignment/>
      <protection/>
    </xf>
    <xf numFmtId="172" fontId="0" fillId="0" borderId="0" xfId="57" applyNumberFormat="1" applyFont="1">
      <alignment/>
      <protection/>
    </xf>
    <xf numFmtId="172" fontId="0" fillId="0" borderId="0" xfId="0" applyNumberFormat="1" applyFont="1" applyAlignment="1">
      <alignment horizontal="center"/>
    </xf>
    <xf numFmtId="176" fontId="0" fillId="0" borderId="0" xfId="57" applyNumberFormat="1" applyFont="1">
      <alignment/>
      <protection/>
    </xf>
    <xf numFmtId="173" fontId="0" fillId="0" borderId="0" xfId="57" applyNumberFormat="1" applyFont="1">
      <alignment/>
      <protection/>
    </xf>
    <xf numFmtId="0" fontId="3" fillId="0" borderId="0" xfId="57" applyFont="1" applyBorder="1" applyAlignment="1">
      <alignment horizontal="center"/>
      <protection/>
    </xf>
    <xf numFmtId="0" fontId="3" fillId="0" borderId="0" xfId="57" applyFont="1" applyAlignment="1">
      <alignment horizontal="center"/>
      <protection/>
    </xf>
    <xf numFmtId="174" fontId="3" fillId="0" borderId="0" xfId="57" applyNumberFormat="1" applyFont="1" applyBorder="1">
      <alignment/>
      <protection/>
    </xf>
    <xf numFmtId="15" fontId="0" fillId="0" borderId="0" xfId="57" applyNumberFormat="1" applyFont="1" applyAlignment="1">
      <alignment horizontal="center"/>
      <protection/>
    </xf>
    <xf numFmtId="0" fontId="3" fillId="0" borderId="0" xfId="57" applyFont="1" applyBorder="1">
      <alignment/>
      <protection/>
    </xf>
    <xf numFmtId="1" fontId="3" fillId="0" borderId="0" xfId="57" applyNumberFormat="1" applyFont="1" applyBorder="1" applyAlignment="1">
      <alignment horizontal="center"/>
      <protection/>
    </xf>
    <xf numFmtId="172" fontId="3" fillId="0" borderId="0" xfId="57" applyNumberFormat="1" applyFont="1" applyBorder="1">
      <alignment/>
      <protection/>
    </xf>
    <xf numFmtId="15" fontId="3" fillId="0" borderId="0" xfId="57" applyNumberFormat="1" applyFont="1">
      <alignment/>
      <protection/>
    </xf>
    <xf numFmtId="0" fontId="3" fillId="0" borderId="0" xfId="57" applyFont="1">
      <alignment/>
      <protection/>
    </xf>
    <xf numFmtId="176" fontId="3" fillId="0" borderId="0" xfId="57" applyNumberFormat="1" applyFont="1" applyBorder="1">
      <alignment/>
      <protection/>
    </xf>
    <xf numFmtId="173" fontId="3" fillId="0" borderId="0" xfId="57" applyNumberFormat="1" applyFont="1" applyBorder="1">
      <alignment/>
      <protection/>
    </xf>
    <xf numFmtId="0" fontId="3" fillId="0" borderId="0" xfId="57" applyFont="1" applyBorder="1" applyAlignment="1">
      <alignment horizontal="left"/>
      <protection/>
    </xf>
    <xf numFmtId="174" fontId="0" fillId="0" borderId="0" xfId="57" applyNumberFormat="1" applyFont="1" applyBorder="1">
      <alignment/>
      <protection/>
    </xf>
    <xf numFmtId="2" fontId="0" fillId="0" borderId="0" xfId="57" applyNumberFormat="1" applyFont="1" applyAlignment="1">
      <alignment horizontal="center"/>
      <protection/>
    </xf>
    <xf numFmtId="173" fontId="0" fillId="0" borderId="0" xfId="57" applyNumberFormat="1" applyFont="1" applyBorder="1">
      <alignment/>
      <protection/>
    </xf>
    <xf numFmtId="0" fontId="0" fillId="0" borderId="0" xfId="57" applyFont="1">
      <alignment/>
      <protection/>
    </xf>
    <xf numFmtId="0" fontId="0" fillId="0" borderId="0" xfId="57" applyFont="1" applyAlignment="1">
      <alignment horizontal="center"/>
      <protection/>
    </xf>
    <xf numFmtId="1" fontId="0" fillId="0" borderId="0" xfId="57" applyNumberFormat="1" applyFont="1" applyBorder="1" applyAlignment="1">
      <alignment horizontal="center"/>
      <protection/>
    </xf>
    <xf numFmtId="0" fontId="0" fillId="0" borderId="0" xfId="57" applyFont="1" applyBorder="1" applyAlignment="1">
      <alignment horizontal="center"/>
      <protection/>
    </xf>
    <xf numFmtId="0" fontId="3" fillId="0" borderId="0" xfId="57" applyFont="1" applyBorder="1" applyAlignment="1">
      <alignment horizontal="right"/>
      <protection/>
    </xf>
    <xf numFmtId="176" fontId="3" fillId="0" borderId="0" xfId="57" applyNumberFormat="1" applyFont="1" applyBorder="1" applyAlignment="1">
      <alignment horizontal="right"/>
      <protection/>
    </xf>
    <xf numFmtId="173" fontId="3" fillId="0" borderId="0" xfId="57" applyNumberFormat="1" applyFont="1" applyBorder="1" applyAlignment="1">
      <alignment horizontal="right"/>
      <protection/>
    </xf>
    <xf numFmtId="176" fontId="3" fillId="0" borderId="0" xfId="57" applyNumberFormat="1" applyFont="1" applyBorder="1" applyAlignment="1">
      <alignment horizontal="center"/>
      <protection/>
    </xf>
    <xf numFmtId="176" fontId="3" fillId="0" borderId="0" xfId="57" applyNumberFormat="1" applyFont="1" applyAlignment="1">
      <alignment horizontal="center"/>
      <protection/>
    </xf>
    <xf numFmtId="175" fontId="3" fillId="0" borderId="0" xfId="57" applyNumberFormat="1" applyFont="1" applyAlignment="1">
      <alignment horizontal="center"/>
      <protection/>
    </xf>
    <xf numFmtId="175" fontId="3" fillId="0" borderId="0" xfId="57" applyNumberFormat="1" applyFont="1" applyBorder="1" applyAlignment="1">
      <alignment horizontal="center"/>
      <protection/>
    </xf>
    <xf numFmtId="175" fontId="0" fillId="0" borderId="0" xfId="57" applyNumberFormat="1" applyFont="1" applyBorder="1" applyAlignment="1">
      <alignment horizontal="center"/>
      <protection/>
    </xf>
    <xf numFmtId="175" fontId="0" fillId="0" borderId="0" xfId="57" applyNumberFormat="1" applyFont="1" applyAlignment="1">
      <alignment horizontal="center"/>
      <protection/>
    </xf>
    <xf numFmtId="176" fontId="0" fillId="0" borderId="0" xfId="0" applyNumberFormat="1" applyFont="1" applyAlignment="1">
      <alignment/>
    </xf>
    <xf numFmtId="173" fontId="0" fillId="0" borderId="0" xfId="0" applyNumberFormat="1" applyFont="1" applyAlignment="1">
      <alignment/>
    </xf>
    <xf numFmtId="174" fontId="3" fillId="0" borderId="0" xfId="57" applyNumberFormat="1" applyFont="1" applyBorder="1" applyAlignment="1">
      <alignment/>
      <protection/>
    </xf>
    <xf numFmtId="174" fontId="0" fillId="0" borderId="0" xfId="57" applyNumberFormat="1" applyFont="1" applyAlignment="1">
      <alignment/>
      <protection/>
    </xf>
    <xf numFmtId="176" fontId="11" fillId="0" borderId="0" xfId="57" applyNumberFormat="1" applyFont="1" applyAlignment="1">
      <alignment/>
      <protection/>
    </xf>
    <xf numFmtId="174" fontId="11" fillId="0" borderId="0" xfId="57" applyNumberFormat="1" applyFont="1" applyAlignment="1">
      <alignment/>
      <protection/>
    </xf>
    <xf numFmtId="0" fontId="12" fillId="0" borderId="14" xfId="58" applyFont="1" applyBorder="1" applyAlignment="1">
      <alignment horizontal="center" vertical="top"/>
      <protection/>
    </xf>
    <xf numFmtId="0" fontId="12" fillId="0" borderId="14" xfId="58" applyFont="1" applyBorder="1" applyAlignment="1">
      <alignment horizontal="center" vertical="top" wrapText="1"/>
      <protection/>
    </xf>
    <xf numFmtId="0" fontId="13" fillId="0" borderId="14" xfId="58" applyFont="1" applyBorder="1" applyAlignment="1">
      <alignment horizontal="center" vertical="top"/>
      <protection/>
    </xf>
    <xf numFmtId="0" fontId="12" fillId="0" borderId="0" xfId="58" applyFont="1" applyAlignment="1">
      <alignment horizontal="center" vertical="top"/>
      <protection/>
    </xf>
    <xf numFmtId="174" fontId="3" fillId="0" borderId="14" xfId="57" applyNumberFormat="1" applyFont="1" applyBorder="1">
      <alignment/>
      <protection/>
    </xf>
    <xf numFmtId="15" fontId="0" fillId="0" borderId="14" xfId="57" applyNumberFormat="1" applyFont="1" applyBorder="1" applyAlignment="1">
      <alignment horizontal="center"/>
      <protection/>
    </xf>
    <xf numFmtId="0" fontId="3" fillId="0" borderId="0" xfId="57" applyFont="1" applyFill="1">
      <alignment/>
      <protection/>
    </xf>
    <xf numFmtId="176" fontId="11" fillId="0" borderId="0" xfId="57" applyNumberFormat="1" applyFont="1" applyFill="1">
      <alignment/>
      <protection/>
    </xf>
    <xf numFmtId="0" fontId="20" fillId="0" borderId="0" xfId="57" applyFont="1" applyFill="1">
      <alignment/>
      <protection/>
    </xf>
    <xf numFmtId="0" fontId="3" fillId="0" borderId="13" xfId="57" applyFont="1" applyBorder="1" applyAlignment="1">
      <alignment horizontal="center"/>
      <protection/>
    </xf>
    <xf numFmtId="0" fontId="3" fillId="0" borderId="13" xfId="0" applyFont="1" applyBorder="1" applyAlignment="1">
      <alignment horizontal="center"/>
    </xf>
    <xf numFmtId="0" fontId="0" fillId="0" borderId="13" xfId="0" applyFont="1" applyBorder="1" applyAlignment="1">
      <alignment/>
    </xf>
    <xf numFmtId="0" fontId="3" fillId="0" borderId="14" xfId="0" applyFont="1" applyBorder="1" applyAlignment="1">
      <alignment horizontal="center"/>
    </xf>
    <xf numFmtId="0" fontId="3" fillId="0" borderId="14" xfId="0" applyFont="1" applyBorder="1" applyAlignment="1">
      <alignment/>
    </xf>
    <xf numFmtId="0" fontId="14" fillId="0" borderId="13" xfId="58" applyFont="1" applyBorder="1">
      <alignment/>
      <protection/>
    </xf>
    <xf numFmtId="0" fontId="0" fillId="0" borderId="13" xfId="0" applyBorder="1" applyAlignment="1">
      <alignment horizontal="center"/>
    </xf>
    <xf numFmtId="0" fontId="0" fillId="0" borderId="0" xfId="0" applyBorder="1" applyAlignment="1">
      <alignment/>
    </xf>
    <xf numFmtId="0" fontId="0" fillId="0" borderId="14" xfId="0" applyBorder="1" applyAlignment="1">
      <alignment horizontal="center"/>
    </xf>
    <xf numFmtId="0" fontId="0" fillId="0" borderId="14" xfId="0" applyFont="1" applyBorder="1" applyAlignment="1">
      <alignment horizontal="center"/>
    </xf>
    <xf numFmtId="0" fontId="13" fillId="0" borderId="14" xfId="58" applyFont="1" applyBorder="1">
      <alignment/>
      <protection/>
    </xf>
    <xf numFmtId="0" fontId="3" fillId="0" borderId="0" xfId="0" applyFont="1" applyBorder="1" applyAlignment="1">
      <alignment horizontal="center"/>
    </xf>
    <xf numFmtId="0" fontId="3" fillId="0" borderId="0" xfId="0" applyFont="1" applyAlignment="1">
      <alignment/>
    </xf>
    <xf numFmtId="0" fontId="0" fillId="0" borderId="0" xfId="0" applyAlignment="1">
      <alignment/>
    </xf>
    <xf numFmtId="0" fontId="28" fillId="0" borderId="11" xfId="0" applyFont="1" applyBorder="1" applyAlignment="1">
      <alignment wrapText="1"/>
    </xf>
    <xf numFmtId="0" fontId="28" fillId="0" borderId="11" xfId="0" applyFont="1" applyBorder="1" applyAlignment="1">
      <alignment/>
    </xf>
    <xf numFmtId="0" fontId="24" fillId="0" borderId="11" xfId="0" applyFont="1" applyBorder="1" applyAlignment="1">
      <alignment/>
    </xf>
    <xf numFmtId="0" fontId="8" fillId="0" borderId="11" xfId="0" applyFont="1" applyFill="1" applyBorder="1" applyAlignment="1">
      <alignment wrapText="1"/>
    </xf>
    <xf numFmtId="0" fontId="13" fillId="0" borderId="0" xfId="58" applyFont="1" applyFill="1" applyAlignment="1">
      <alignment horizontal="right" indent="2"/>
      <protection/>
    </xf>
    <xf numFmtId="0" fontId="12" fillId="0" borderId="14" xfId="58" applyFont="1" applyFill="1" applyBorder="1" applyAlignment="1">
      <alignment horizontal="center" vertical="top"/>
      <protection/>
    </xf>
    <xf numFmtId="0" fontId="6" fillId="0" borderId="15" xfId="0" applyFont="1" applyBorder="1" applyAlignment="1">
      <alignment vertical="top" wrapText="1"/>
    </xf>
    <xf numFmtId="0" fontId="6" fillId="0" borderId="0" xfId="0" applyFont="1" applyAlignment="1">
      <alignment vertical="top" wrapText="1"/>
    </xf>
    <xf numFmtId="0" fontId="3" fillId="0" borderId="0" xfId="57" applyFont="1" applyFill="1" applyBorder="1">
      <alignment/>
      <protection/>
    </xf>
    <xf numFmtId="0" fontId="32" fillId="0" borderId="0" xfId="57" applyFont="1" applyBorder="1">
      <alignment/>
      <protection/>
    </xf>
    <xf numFmtId="0" fontId="32" fillId="0" borderId="0" xfId="57" applyFont="1">
      <alignment/>
      <protection/>
    </xf>
    <xf numFmtId="0" fontId="33" fillId="0" borderId="0" xfId="57" applyFont="1">
      <alignment/>
      <protection/>
    </xf>
    <xf numFmtId="9" fontId="33" fillId="0" borderId="0" xfId="57" applyNumberFormat="1" applyFont="1" applyBorder="1">
      <alignment/>
      <protection/>
    </xf>
    <xf numFmtId="0" fontId="33" fillId="0" borderId="0" xfId="57" applyFont="1" applyBorder="1">
      <alignment/>
      <protection/>
    </xf>
    <xf numFmtId="0" fontId="33" fillId="0" borderId="0" xfId="0" applyFont="1" applyAlignment="1">
      <alignment horizontal="center"/>
    </xf>
    <xf numFmtId="0" fontId="33" fillId="0" borderId="0" xfId="0" applyFont="1" applyAlignment="1">
      <alignment/>
    </xf>
    <xf numFmtId="1" fontId="33" fillId="0" borderId="0" xfId="57" applyNumberFormat="1" applyFont="1">
      <alignment/>
      <protection/>
    </xf>
    <xf numFmtId="0" fontId="13" fillId="0" borderId="14" xfId="58" applyFont="1" applyBorder="1" applyAlignment="1">
      <alignment horizontal="right" indent="2"/>
      <protection/>
    </xf>
    <xf numFmtId="0" fontId="0" fillId="0" borderId="14" xfId="0" applyBorder="1" applyAlignment="1">
      <alignment horizontal="right" indent="2"/>
    </xf>
    <xf numFmtId="0" fontId="13" fillId="0" borderId="14" xfId="58" applyFont="1" applyBorder="1" applyAlignment="1">
      <alignment horizontal="center"/>
      <protection/>
    </xf>
    <xf numFmtId="14" fontId="13" fillId="0" borderId="14" xfId="58" applyNumberFormat="1" applyFont="1" applyBorder="1" applyAlignment="1">
      <alignment horizontal="center"/>
      <protection/>
    </xf>
    <xf numFmtId="0" fontId="13" fillId="0" borderId="14" xfId="58" applyFont="1" applyBorder="1" applyAlignment="1">
      <alignment horizontal="right"/>
      <protection/>
    </xf>
    <xf numFmtId="0" fontId="3" fillId="0" borderId="13" xfId="0" applyFont="1" applyFill="1" applyBorder="1" applyAlignment="1">
      <alignment horizontal="center" vertical="top" wrapText="1"/>
    </xf>
    <xf numFmtId="0" fontId="0" fillId="0" borderId="13" xfId="0" applyFill="1" applyBorder="1" applyAlignment="1">
      <alignment horizontal="center" vertical="top" wrapText="1"/>
    </xf>
    <xf numFmtId="15" fontId="3" fillId="0" borderId="0" xfId="0" applyNumberFormat="1" applyFont="1" applyAlignment="1">
      <alignment horizontal="center"/>
    </xf>
    <xf numFmtId="0" fontId="0" fillId="0" borderId="0" xfId="0" applyAlignment="1">
      <alignment horizontal="center"/>
    </xf>
    <xf numFmtId="0" fontId="3" fillId="0" borderId="0" xfId="57" applyFont="1" applyAlignment="1">
      <alignment horizontal="center"/>
      <protection/>
    </xf>
    <xf numFmtId="0" fontId="3" fillId="0" borderId="0" xfId="57" applyFont="1" applyFill="1" applyBorder="1" applyAlignment="1">
      <alignment horizontal="center"/>
      <protection/>
    </xf>
    <xf numFmtId="0" fontId="0" fillId="0" borderId="0" xfId="0" applyFill="1" applyAlignment="1">
      <alignment horizontal="center"/>
    </xf>
    <xf numFmtId="0" fontId="3" fillId="0" borderId="0" xfId="0" applyFont="1" applyFill="1" applyAlignment="1">
      <alignment horizontal="center"/>
    </xf>
    <xf numFmtId="0" fontId="33" fillId="0" borderId="0" xfId="57" applyFont="1" applyBorder="1" applyAlignment="1">
      <alignment vertical="top" wrapText="1"/>
      <protection/>
    </xf>
    <xf numFmtId="0" fontId="0" fillId="0" borderId="0" xfId="0" applyAlignment="1">
      <alignment vertical="top" wrapText="1"/>
    </xf>
    <xf numFmtId="0" fontId="30" fillId="0" borderId="13" xfId="57" applyFont="1" applyBorder="1" applyAlignment="1">
      <alignment horizontal="center"/>
      <protection/>
    </xf>
    <xf numFmtId="0" fontId="20" fillId="0" borderId="13" xfId="57" applyFont="1" applyBorder="1" applyAlignment="1">
      <alignment horizontal="center"/>
      <protection/>
    </xf>
    <xf numFmtId="0" fontId="3" fillId="0" borderId="13" xfId="57" applyFont="1" applyBorder="1" applyAlignment="1">
      <alignment horizontal="center"/>
      <protection/>
    </xf>
    <xf numFmtId="15" fontId="3" fillId="0" borderId="0" xfId="57" applyNumberFormat="1" applyFont="1" applyBorder="1" applyAlignment="1">
      <alignment horizontal="center"/>
      <protection/>
    </xf>
    <xf numFmtId="0" fontId="3" fillId="0" borderId="0" xfId="57" applyFont="1" applyBorder="1" applyAlignment="1">
      <alignment horizontal="center"/>
      <protection/>
    </xf>
    <xf numFmtId="0" fontId="30" fillId="0" borderId="13" xfId="0" applyFont="1" applyFill="1" applyBorder="1" applyAlignment="1">
      <alignment horizontal="center"/>
    </xf>
    <xf numFmtId="0" fontId="3" fillId="0" borderId="13" xfId="0" applyFont="1" applyFill="1" applyBorder="1" applyAlignment="1">
      <alignment horizontal="center"/>
    </xf>
    <xf numFmtId="0" fontId="6" fillId="0" borderId="15" xfId="0" applyFont="1" applyFill="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Titrations of 
four representative bentonites
 1 g/100 mL water</a:t>
            </a:r>
          </a:p>
        </c:rich>
      </c:tx>
      <c:layout>
        <c:manualLayout>
          <c:xMode val="factor"/>
          <c:yMode val="factor"/>
          <c:x val="0.0525"/>
          <c:y val="0"/>
        </c:manualLayout>
      </c:layout>
      <c:spPr>
        <a:noFill/>
        <a:ln>
          <a:noFill/>
        </a:ln>
      </c:spPr>
    </c:title>
    <c:plotArea>
      <c:layout>
        <c:manualLayout>
          <c:xMode val="edge"/>
          <c:yMode val="edge"/>
          <c:x val="0.08175"/>
          <c:y val="0.17925"/>
          <c:w val="0.6935"/>
          <c:h val="0.73975"/>
        </c:manualLayout>
      </c:layout>
      <c:scatterChart>
        <c:scatterStyle val="smoothMarker"/>
        <c:varyColors val="0"/>
        <c:ser>
          <c:idx val="0"/>
          <c:order val="0"/>
          <c:tx>
            <c:v>Miniota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666699"/>
                </a:solidFill>
              </a:ln>
            </c:spPr>
          </c:marker>
          <c:xVal>
            <c:numRef>
              <c:f>'[1]Miniota'!$B$6:$B$380</c:f>
              <c:numCache>
                <c:ptCount val="375"/>
                <c:pt idx="1">
                  <c:v>0</c:v>
                </c:pt>
                <c:pt idx="2">
                  <c:v>0.378</c:v>
                </c:pt>
                <c:pt idx="3">
                  <c:v>0.756</c:v>
                </c:pt>
                <c:pt idx="4">
                  <c:v>1.134</c:v>
                </c:pt>
                <c:pt idx="5">
                  <c:v>1.512</c:v>
                </c:pt>
                <c:pt idx="6">
                  <c:v>1.89</c:v>
                </c:pt>
                <c:pt idx="7">
                  <c:v>2.268</c:v>
                </c:pt>
                <c:pt idx="8">
                  <c:v>2.646</c:v>
                </c:pt>
                <c:pt idx="9">
                  <c:v>3.024</c:v>
                </c:pt>
                <c:pt idx="10">
                  <c:v>3.4019999999999997</c:v>
                </c:pt>
                <c:pt idx="11">
                  <c:v>3.78</c:v>
                </c:pt>
                <c:pt idx="12">
                  <c:v>4.1579999999999995</c:v>
                </c:pt>
                <c:pt idx="13">
                  <c:v>4.536</c:v>
                </c:pt>
                <c:pt idx="14">
                  <c:v>4.914</c:v>
                </c:pt>
                <c:pt idx="15">
                  <c:v>5.292</c:v>
                </c:pt>
                <c:pt idx="16">
                  <c:v>5.669999999999999</c:v>
                </c:pt>
                <c:pt idx="17">
                  <c:v>6.048</c:v>
                </c:pt>
                <c:pt idx="18">
                  <c:v>6.426</c:v>
                </c:pt>
                <c:pt idx="19">
                  <c:v>6.803999999999999</c:v>
                </c:pt>
                <c:pt idx="20">
                  <c:v>7.1819999999999995</c:v>
                </c:pt>
                <c:pt idx="21">
                  <c:v>7.56</c:v>
                </c:pt>
                <c:pt idx="22">
                  <c:v>7.938000000000001</c:v>
                </c:pt>
                <c:pt idx="23">
                  <c:v>8.315999999999999</c:v>
                </c:pt>
                <c:pt idx="24">
                  <c:v>8.693999999999999</c:v>
                </c:pt>
                <c:pt idx="25">
                  <c:v>9.072</c:v>
                </c:pt>
                <c:pt idx="26">
                  <c:v>9.261</c:v>
                </c:pt>
                <c:pt idx="27">
                  <c:v>9.45</c:v>
                </c:pt>
                <c:pt idx="28">
                  <c:v>9.639</c:v>
                </c:pt>
                <c:pt idx="29">
                  <c:v>9.828</c:v>
                </c:pt>
                <c:pt idx="30">
                  <c:v>10.017</c:v>
                </c:pt>
                <c:pt idx="31">
                  <c:v>10.206</c:v>
                </c:pt>
                <c:pt idx="32">
                  <c:v>10.395</c:v>
                </c:pt>
                <c:pt idx="33">
                  <c:v>10.584</c:v>
                </c:pt>
                <c:pt idx="34">
                  <c:v>10.772999999999998</c:v>
                </c:pt>
                <c:pt idx="35">
                  <c:v>10.962</c:v>
                </c:pt>
                <c:pt idx="36">
                  <c:v>11.151</c:v>
                </c:pt>
                <c:pt idx="37">
                  <c:v>11.339999999999998</c:v>
                </c:pt>
                <c:pt idx="38">
                  <c:v>11.529</c:v>
                </c:pt>
                <c:pt idx="39">
                  <c:v>11.6235</c:v>
                </c:pt>
                <c:pt idx="40">
                  <c:v>11.717999999999998</c:v>
                </c:pt>
                <c:pt idx="41">
                  <c:v>11.812499999999998</c:v>
                </c:pt>
                <c:pt idx="42">
                  <c:v>11.907</c:v>
                </c:pt>
                <c:pt idx="43">
                  <c:v>12.0015</c:v>
                </c:pt>
                <c:pt idx="44">
                  <c:v>12.096</c:v>
                </c:pt>
                <c:pt idx="45">
                  <c:v>12.190499999999998</c:v>
                </c:pt>
                <c:pt idx="46">
                  <c:v>12.284999999999998</c:v>
                </c:pt>
                <c:pt idx="47">
                  <c:v>12.474</c:v>
                </c:pt>
                <c:pt idx="48">
                  <c:v>12.662999999999998</c:v>
                </c:pt>
                <c:pt idx="49">
                  <c:v>12.852</c:v>
                </c:pt>
                <c:pt idx="50">
                  <c:v>13.041</c:v>
                </c:pt>
                <c:pt idx="51">
                  <c:v>13.229999999999999</c:v>
                </c:pt>
                <c:pt idx="52">
                  <c:v>13.419</c:v>
                </c:pt>
                <c:pt idx="53">
                  <c:v>13.607999999999999</c:v>
                </c:pt>
                <c:pt idx="54">
                  <c:v>13.796999999999999</c:v>
                </c:pt>
                <c:pt idx="55">
                  <c:v>13.986</c:v>
                </c:pt>
                <c:pt idx="56">
                  <c:v>14.174999999999999</c:v>
                </c:pt>
                <c:pt idx="57">
                  <c:v>14.363999999999999</c:v>
                </c:pt>
                <c:pt idx="58">
                  <c:v>14.552999999999999</c:v>
                </c:pt>
                <c:pt idx="59">
                  <c:v>14.741999999999999</c:v>
                </c:pt>
                <c:pt idx="60">
                  <c:v>14.931000000000001</c:v>
                </c:pt>
                <c:pt idx="61">
                  <c:v>15.12</c:v>
                </c:pt>
                <c:pt idx="62">
                  <c:v>15.309</c:v>
                </c:pt>
                <c:pt idx="63">
                  <c:v>15.498</c:v>
                </c:pt>
                <c:pt idx="64">
                  <c:v>15.687</c:v>
                </c:pt>
                <c:pt idx="65">
                  <c:v>15.876000000000001</c:v>
                </c:pt>
                <c:pt idx="66">
                  <c:v>16.064999999999998</c:v>
                </c:pt>
                <c:pt idx="67">
                  <c:v>16.253999999999998</c:v>
                </c:pt>
                <c:pt idx="68">
                  <c:v>16.443</c:v>
                </c:pt>
                <c:pt idx="69">
                  <c:v>16.631999999999998</c:v>
                </c:pt>
                <c:pt idx="70">
                  <c:v>16.820999999999998</c:v>
                </c:pt>
                <c:pt idx="71">
                  <c:v>17.009999999999998</c:v>
                </c:pt>
                <c:pt idx="72">
                  <c:v>17.198999999999998</c:v>
                </c:pt>
                <c:pt idx="73">
                  <c:v>17.293499999999998</c:v>
                </c:pt>
                <c:pt idx="74">
                  <c:v>17.387999999999998</c:v>
                </c:pt>
                <c:pt idx="75">
                  <c:v>17.482499999999998</c:v>
                </c:pt>
                <c:pt idx="76">
                  <c:v>17.576999999999998</c:v>
                </c:pt>
                <c:pt idx="77">
                  <c:v>17.671499999999998</c:v>
                </c:pt>
                <c:pt idx="78">
                  <c:v>17.766</c:v>
                </c:pt>
                <c:pt idx="79">
                  <c:v>17.8605</c:v>
                </c:pt>
                <c:pt idx="80">
                  <c:v>17.955</c:v>
                </c:pt>
                <c:pt idx="81">
                  <c:v>18.0495</c:v>
                </c:pt>
                <c:pt idx="82">
                  <c:v>18.144</c:v>
                </c:pt>
                <c:pt idx="83">
                  <c:v>18.2385</c:v>
                </c:pt>
                <c:pt idx="84">
                  <c:v>18.333</c:v>
                </c:pt>
                <c:pt idx="85">
                  <c:v>18.4275</c:v>
                </c:pt>
                <c:pt idx="86">
                  <c:v>18.522</c:v>
                </c:pt>
                <c:pt idx="87">
                  <c:v>18.6165</c:v>
                </c:pt>
                <c:pt idx="88">
                  <c:v>18.711</c:v>
                </c:pt>
                <c:pt idx="89">
                  <c:v>18.8055</c:v>
                </c:pt>
                <c:pt idx="90">
                  <c:v>18.9</c:v>
                </c:pt>
                <c:pt idx="91">
                  <c:v>18.9945</c:v>
                </c:pt>
                <c:pt idx="92">
                  <c:v>19.089</c:v>
                </c:pt>
                <c:pt idx="93">
                  <c:v>19.1835</c:v>
                </c:pt>
                <c:pt idx="94">
                  <c:v>19.278</c:v>
                </c:pt>
                <c:pt idx="95">
                  <c:v>19.3725</c:v>
                </c:pt>
                <c:pt idx="96">
                  <c:v>19.467</c:v>
                </c:pt>
                <c:pt idx="97">
                  <c:v>19.5615</c:v>
                </c:pt>
                <c:pt idx="98">
                  <c:v>19.656</c:v>
                </c:pt>
                <c:pt idx="99">
                  <c:v>19.7505</c:v>
                </c:pt>
                <c:pt idx="100">
                  <c:v>19.845</c:v>
                </c:pt>
                <c:pt idx="101">
                  <c:v>19.9395</c:v>
                </c:pt>
                <c:pt idx="102">
                  <c:v>20.034</c:v>
                </c:pt>
                <c:pt idx="103">
                  <c:v>20.128499999999995</c:v>
                </c:pt>
                <c:pt idx="104">
                  <c:v>20.223</c:v>
                </c:pt>
                <c:pt idx="105">
                  <c:v>20.3175</c:v>
                </c:pt>
                <c:pt idx="106">
                  <c:v>20.412</c:v>
                </c:pt>
                <c:pt idx="107">
                  <c:v>20.5065</c:v>
                </c:pt>
                <c:pt idx="108">
                  <c:v>20.600999999999996</c:v>
                </c:pt>
                <c:pt idx="109">
                  <c:v>20.6955</c:v>
                </c:pt>
                <c:pt idx="110">
                  <c:v>20.79</c:v>
                </c:pt>
                <c:pt idx="111">
                  <c:v>20.8845</c:v>
                </c:pt>
                <c:pt idx="112">
                  <c:v>20.979</c:v>
                </c:pt>
                <c:pt idx="113">
                  <c:v>21.073499999999996</c:v>
                </c:pt>
                <c:pt idx="114">
                  <c:v>21.168</c:v>
                </c:pt>
                <c:pt idx="115">
                  <c:v>21.2625</c:v>
                </c:pt>
                <c:pt idx="116">
                  <c:v>21.357</c:v>
                </c:pt>
                <c:pt idx="117">
                  <c:v>21.545999999999996</c:v>
                </c:pt>
                <c:pt idx="118">
                  <c:v>21.6405</c:v>
                </c:pt>
                <c:pt idx="119">
                  <c:v>21.735</c:v>
                </c:pt>
                <c:pt idx="120">
                  <c:v>21.8295</c:v>
                </c:pt>
                <c:pt idx="121">
                  <c:v>21.924</c:v>
                </c:pt>
                <c:pt idx="122">
                  <c:v>22.018499999999996</c:v>
                </c:pt>
                <c:pt idx="123">
                  <c:v>22.113</c:v>
                </c:pt>
                <c:pt idx="124">
                  <c:v>22.2075</c:v>
                </c:pt>
                <c:pt idx="125">
                  <c:v>22.302</c:v>
                </c:pt>
                <c:pt idx="126">
                  <c:v>22.3965</c:v>
                </c:pt>
                <c:pt idx="127">
                  <c:v>22.490999999999996</c:v>
                </c:pt>
                <c:pt idx="128">
                  <c:v>22.5855</c:v>
                </c:pt>
                <c:pt idx="129">
                  <c:v>22.679999999999996</c:v>
                </c:pt>
                <c:pt idx="130">
                  <c:v>22.7745</c:v>
                </c:pt>
                <c:pt idx="131">
                  <c:v>22.869</c:v>
                </c:pt>
                <c:pt idx="132">
                  <c:v>22.963499999999996</c:v>
                </c:pt>
                <c:pt idx="133">
                  <c:v>23.058</c:v>
                </c:pt>
                <c:pt idx="134">
                  <c:v>23.152499999999996</c:v>
                </c:pt>
                <c:pt idx="135">
                  <c:v>23.247</c:v>
                </c:pt>
                <c:pt idx="136">
                  <c:v>23.3415</c:v>
                </c:pt>
                <c:pt idx="137">
                  <c:v>23.435999999999996</c:v>
                </c:pt>
                <c:pt idx="138">
                  <c:v>23.5305</c:v>
                </c:pt>
                <c:pt idx="139">
                  <c:v>23.624999999999996</c:v>
                </c:pt>
                <c:pt idx="140">
                  <c:v>23.7195</c:v>
                </c:pt>
                <c:pt idx="141">
                  <c:v>23.814</c:v>
                </c:pt>
                <c:pt idx="142">
                  <c:v>23.908499999999997</c:v>
                </c:pt>
                <c:pt idx="143">
                  <c:v>24.003</c:v>
                </c:pt>
                <c:pt idx="144">
                  <c:v>24.097499999999997</c:v>
                </c:pt>
                <c:pt idx="145">
                  <c:v>24.192</c:v>
                </c:pt>
                <c:pt idx="146">
                  <c:v>24.2865</c:v>
                </c:pt>
                <c:pt idx="147">
                  <c:v>24.380999999999997</c:v>
                </c:pt>
                <c:pt idx="148">
                  <c:v>24.4755</c:v>
                </c:pt>
                <c:pt idx="149">
                  <c:v>24.569999999999997</c:v>
                </c:pt>
                <c:pt idx="150">
                  <c:v>24.6645</c:v>
                </c:pt>
                <c:pt idx="151">
                  <c:v>24.759</c:v>
                </c:pt>
                <c:pt idx="152">
                  <c:v>24.948</c:v>
                </c:pt>
                <c:pt idx="153">
                  <c:v>25.137</c:v>
                </c:pt>
                <c:pt idx="154">
                  <c:v>25.325999999999997</c:v>
                </c:pt>
                <c:pt idx="155">
                  <c:v>25.514999999999997</c:v>
                </c:pt>
                <c:pt idx="156">
                  <c:v>25.704</c:v>
                </c:pt>
                <c:pt idx="157">
                  <c:v>25.893</c:v>
                </c:pt>
                <c:pt idx="158">
                  <c:v>26.082</c:v>
                </c:pt>
                <c:pt idx="159">
                  <c:v>26.270999999999997</c:v>
                </c:pt>
                <c:pt idx="160">
                  <c:v>26.459999999999997</c:v>
                </c:pt>
                <c:pt idx="161">
                  <c:v>26.648999999999997</c:v>
                </c:pt>
                <c:pt idx="162">
                  <c:v>26.838</c:v>
                </c:pt>
                <c:pt idx="163">
                  <c:v>27.027</c:v>
                </c:pt>
                <c:pt idx="164">
                  <c:v>27.215999999999998</c:v>
                </c:pt>
                <c:pt idx="165">
                  <c:v>27.404999999999998</c:v>
                </c:pt>
                <c:pt idx="166">
                  <c:v>27.593999999999998</c:v>
                </c:pt>
                <c:pt idx="167">
                  <c:v>27.688499999999998</c:v>
                </c:pt>
                <c:pt idx="168">
                  <c:v>27.783</c:v>
                </c:pt>
                <c:pt idx="169">
                  <c:v>27.877499999999998</c:v>
                </c:pt>
                <c:pt idx="170">
                  <c:v>27.972</c:v>
                </c:pt>
                <c:pt idx="171">
                  <c:v>28.066499999999998</c:v>
                </c:pt>
                <c:pt idx="172">
                  <c:v>28.085399999999996</c:v>
                </c:pt>
                <c:pt idx="173">
                  <c:v>28.104299999999995</c:v>
                </c:pt>
                <c:pt idx="174">
                  <c:v>28.1232</c:v>
                </c:pt>
                <c:pt idx="175">
                  <c:v>28.1421</c:v>
                </c:pt>
                <c:pt idx="176">
                  <c:v>28.160999999999998</c:v>
                </c:pt>
                <c:pt idx="177">
                  <c:v>28.3878</c:v>
                </c:pt>
              </c:numCache>
            </c:numRef>
          </c:xVal>
          <c:yVal>
            <c:numRef>
              <c:f>'[1]Miniota'!$C$6:$C$380</c:f>
              <c:numCache>
                <c:ptCount val="375"/>
                <c:pt idx="1">
                  <c:v>3.24</c:v>
                </c:pt>
                <c:pt idx="2">
                  <c:v>3.24</c:v>
                </c:pt>
                <c:pt idx="3">
                  <c:v>3.24</c:v>
                </c:pt>
                <c:pt idx="4">
                  <c:v>3.25</c:v>
                </c:pt>
                <c:pt idx="5">
                  <c:v>3.27</c:v>
                </c:pt>
                <c:pt idx="6">
                  <c:v>3.29</c:v>
                </c:pt>
                <c:pt idx="7">
                  <c:v>3.3</c:v>
                </c:pt>
                <c:pt idx="8">
                  <c:v>3.31</c:v>
                </c:pt>
                <c:pt idx="9">
                  <c:v>3.31</c:v>
                </c:pt>
                <c:pt idx="10">
                  <c:v>3.31</c:v>
                </c:pt>
                <c:pt idx="11">
                  <c:v>3.32</c:v>
                </c:pt>
                <c:pt idx="12">
                  <c:v>3.33</c:v>
                </c:pt>
                <c:pt idx="13">
                  <c:v>3.34</c:v>
                </c:pt>
                <c:pt idx="14">
                  <c:v>3.35</c:v>
                </c:pt>
                <c:pt idx="15">
                  <c:v>3.37</c:v>
                </c:pt>
                <c:pt idx="16">
                  <c:v>3.38</c:v>
                </c:pt>
                <c:pt idx="17">
                  <c:v>3.4</c:v>
                </c:pt>
                <c:pt idx="18">
                  <c:v>3.41</c:v>
                </c:pt>
                <c:pt idx="19">
                  <c:v>3.47</c:v>
                </c:pt>
                <c:pt idx="20">
                  <c:v>3.52</c:v>
                </c:pt>
                <c:pt idx="21">
                  <c:v>3.58</c:v>
                </c:pt>
                <c:pt idx="22">
                  <c:v>3.63</c:v>
                </c:pt>
                <c:pt idx="23">
                  <c:v>3.67</c:v>
                </c:pt>
                <c:pt idx="24">
                  <c:v>3.77</c:v>
                </c:pt>
                <c:pt idx="25">
                  <c:v>3.82</c:v>
                </c:pt>
                <c:pt idx="26">
                  <c:v>3.87</c:v>
                </c:pt>
                <c:pt idx="27">
                  <c:v>3.91</c:v>
                </c:pt>
                <c:pt idx="28">
                  <c:v>4</c:v>
                </c:pt>
                <c:pt idx="29">
                  <c:v>4.02</c:v>
                </c:pt>
                <c:pt idx="30">
                  <c:v>4.04</c:v>
                </c:pt>
                <c:pt idx="31">
                  <c:v>4.05</c:v>
                </c:pt>
                <c:pt idx="32">
                  <c:v>4.07</c:v>
                </c:pt>
                <c:pt idx="33">
                  <c:v>4.08</c:v>
                </c:pt>
                <c:pt idx="34">
                  <c:v>4.09</c:v>
                </c:pt>
                <c:pt idx="35">
                  <c:v>4.11</c:v>
                </c:pt>
                <c:pt idx="36">
                  <c:v>4.12</c:v>
                </c:pt>
                <c:pt idx="37">
                  <c:v>4.13</c:v>
                </c:pt>
                <c:pt idx="38">
                  <c:v>4.14</c:v>
                </c:pt>
                <c:pt idx="39">
                  <c:v>4.15</c:v>
                </c:pt>
                <c:pt idx="40">
                  <c:v>4.16</c:v>
                </c:pt>
                <c:pt idx="41">
                  <c:v>4.17</c:v>
                </c:pt>
                <c:pt idx="42">
                  <c:v>4.18</c:v>
                </c:pt>
                <c:pt idx="43">
                  <c:v>4.18</c:v>
                </c:pt>
                <c:pt idx="44">
                  <c:v>4.19</c:v>
                </c:pt>
                <c:pt idx="45">
                  <c:v>4.19</c:v>
                </c:pt>
                <c:pt idx="46">
                  <c:v>4.2</c:v>
                </c:pt>
                <c:pt idx="47">
                  <c:v>4.21</c:v>
                </c:pt>
                <c:pt idx="48">
                  <c:v>4.24</c:v>
                </c:pt>
                <c:pt idx="49">
                  <c:v>4.25</c:v>
                </c:pt>
                <c:pt idx="50">
                  <c:v>4.26</c:v>
                </c:pt>
                <c:pt idx="51">
                  <c:v>4.27</c:v>
                </c:pt>
                <c:pt idx="52">
                  <c:v>4.3</c:v>
                </c:pt>
                <c:pt idx="53">
                  <c:v>4.32</c:v>
                </c:pt>
                <c:pt idx="54">
                  <c:v>4.33</c:v>
                </c:pt>
                <c:pt idx="55">
                  <c:v>4.37</c:v>
                </c:pt>
                <c:pt idx="56">
                  <c:v>4.38</c:v>
                </c:pt>
                <c:pt idx="57">
                  <c:v>4.39</c:v>
                </c:pt>
                <c:pt idx="58">
                  <c:v>4.4</c:v>
                </c:pt>
                <c:pt idx="59">
                  <c:v>4.45</c:v>
                </c:pt>
                <c:pt idx="60">
                  <c:v>4.47</c:v>
                </c:pt>
                <c:pt idx="61">
                  <c:v>4.49</c:v>
                </c:pt>
                <c:pt idx="62">
                  <c:v>4.51</c:v>
                </c:pt>
                <c:pt idx="63">
                  <c:v>4.55</c:v>
                </c:pt>
                <c:pt idx="64">
                  <c:v>4.56</c:v>
                </c:pt>
                <c:pt idx="65">
                  <c:v>4.6</c:v>
                </c:pt>
                <c:pt idx="66">
                  <c:v>4.62</c:v>
                </c:pt>
                <c:pt idx="67">
                  <c:v>4.66</c:v>
                </c:pt>
                <c:pt idx="68">
                  <c:v>4.73</c:v>
                </c:pt>
                <c:pt idx="69">
                  <c:v>4.79</c:v>
                </c:pt>
                <c:pt idx="70">
                  <c:v>4.84</c:v>
                </c:pt>
                <c:pt idx="71">
                  <c:v>4.93</c:v>
                </c:pt>
                <c:pt idx="72">
                  <c:v>4.99</c:v>
                </c:pt>
                <c:pt idx="73">
                  <c:v>5.02</c:v>
                </c:pt>
                <c:pt idx="74">
                  <c:v>5.03</c:v>
                </c:pt>
                <c:pt idx="75">
                  <c:v>5.04</c:v>
                </c:pt>
                <c:pt idx="76">
                  <c:v>5.05</c:v>
                </c:pt>
                <c:pt idx="77">
                  <c:v>5.06</c:v>
                </c:pt>
                <c:pt idx="78">
                  <c:v>5.08</c:v>
                </c:pt>
                <c:pt idx="79">
                  <c:v>5.09</c:v>
                </c:pt>
                <c:pt idx="80">
                  <c:v>5.1</c:v>
                </c:pt>
                <c:pt idx="81">
                  <c:v>5.11</c:v>
                </c:pt>
                <c:pt idx="82">
                  <c:v>5.12</c:v>
                </c:pt>
                <c:pt idx="83">
                  <c:v>5.13</c:v>
                </c:pt>
                <c:pt idx="84">
                  <c:v>5.14</c:v>
                </c:pt>
                <c:pt idx="85">
                  <c:v>5.17</c:v>
                </c:pt>
                <c:pt idx="86">
                  <c:v>5.19</c:v>
                </c:pt>
                <c:pt idx="87">
                  <c:v>5.21</c:v>
                </c:pt>
                <c:pt idx="88">
                  <c:v>5.27</c:v>
                </c:pt>
                <c:pt idx="89">
                  <c:v>5.31</c:v>
                </c:pt>
                <c:pt idx="90">
                  <c:v>5.38</c:v>
                </c:pt>
                <c:pt idx="91">
                  <c:v>5.41</c:v>
                </c:pt>
                <c:pt idx="92">
                  <c:v>5.45</c:v>
                </c:pt>
                <c:pt idx="93">
                  <c:v>5.5</c:v>
                </c:pt>
                <c:pt idx="94">
                  <c:v>5.53</c:v>
                </c:pt>
                <c:pt idx="95">
                  <c:v>5.54</c:v>
                </c:pt>
                <c:pt idx="96">
                  <c:v>5.58</c:v>
                </c:pt>
                <c:pt idx="97">
                  <c:v>5.59</c:v>
                </c:pt>
                <c:pt idx="98">
                  <c:v>5.61</c:v>
                </c:pt>
                <c:pt idx="99">
                  <c:v>5.62</c:v>
                </c:pt>
                <c:pt idx="100">
                  <c:v>5.64</c:v>
                </c:pt>
                <c:pt idx="101">
                  <c:v>5.65</c:v>
                </c:pt>
                <c:pt idx="102">
                  <c:v>5.67</c:v>
                </c:pt>
                <c:pt idx="103">
                  <c:v>5.68</c:v>
                </c:pt>
                <c:pt idx="104">
                  <c:v>5.69</c:v>
                </c:pt>
                <c:pt idx="105">
                  <c:v>5.71</c:v>
                </c:pt>
                <c:pt idx="106">
                  <c:v>5.74</c:v>
                </c:pt>
                <c:pt idx="107">
                  <c:v>5.76</c:v>
                </c:pt>
                <c:pt idx="108">
                  <c:v>5.79</c:v>
                </c:pt>
                <c:pt idx="109">
                  <c:v>5.8</c:v>
                </c:pt>
                <c:pt idx="110">
                  <c:v>5.81</c:v>
                </c:pt>
                <c:pt idx="111">
                  <c:v>5.81</c:v>
                </c:pt>
                <c:pt idx="112">
                  <c:v>5.81</c:v>
                </c:pt>
                <c:pt idx="113">
                  <c:v>5.81</c:v>
                </c:pt>
                <c:pt idx="114">
                  <c:v>5.82</c:v>
                </c:pt>
                <c:pt idx="115">
                  <c:v>5.82</c:v>
                </c:pt>
                <c:pt idx="116">
                  <c:v>5.82</c:v>
                </c:pt>
                <c:pt idx="117">
                  <c:v>5.82</c:v>
                </c:pt>
                <c:pt idx="118">
                  <c:v>5.82</c:v>
                </c:pt>
                <c:pt idx="119">
                  <c:v>5.82</c:v>
                </c:pt>
                <c:pt idx="120">
                  <c:v>5.82</c:v>
                </c:pt>
                <c:pt idx="121">
                  <c:v>5.84</c:v>
                </c:pt>
                <c:pt idx="122">
                  <c:v>5.88</c:v>
                </c:pt>
                <c:pt idx="123">
                  <c:v>5.88</c:v>
                </c:pt>
                <c:pt idx="124">
                  <c:v>5.88</c:v>
                </c:pt>
                <c:pt idx="125">
                  <c:v>5.88</c:v>
                </c:pt>
                <c:pt idx="126">
                  <c:v>5.88</c:v>
                </c:pt>
                <c:pt idx="127">
                  <c:v>5.88</c:v>
                </c:pt>
                <c:pt idx="128">
                  <c:v>5.89</c:v>
                </c:pt>
                <c:pt idx="129">
                  <c:v>5.89</c:v>
                </c:pt>
                <c:pt idx="130">
                  <c:v>5.89</c:v>
                </c:pt>
                <c:pt idx="131">
                  <c:v>5.89</c:v>
                </c:pt>
                <c:pt idx="132">
                  <c:v>5.89</c:v>
                </c:pt>
                <c:pt idx="133">
                  <c:v>5.89</c:v>
                </c:pt>
                <c:pt idx="134">
                  <c:v>5.9</c:v>
                </c:pt>
                <c:pt idx="135">
                  <c:v>5.92</c:v>
                </c:pt>
                <c:pt idx="136">
                  <c:v>5.94</c:v>
                </c:pt>
                <c:pt idx="137">
                  <c:v>5.94</c:v>
                </c:pt>
                <c:pt idx="138">
                  <c:v>5.98</c:v>
                </c:pt>
                <c:pt idx="139">
                  <c:v>6</c:v>
                </c:pt>
                <c:pt idx="140">
                  <c:v>6.02</c:v>
                </c:pt>
                <c:pt idx="141">
                  <c:v>6.04</c:v>
                </c:pt>
                <c:pt idx="142">
                  <c:v>6.05</c:v>
                </c:pt>
                <c:pt idx="143">
                  <c:v>6.08</c:v>
                </c:pt>
                <c:pt idx="144">
                  <c:v>6.09</c:v>
                </c:pt>
                <c:pt idx="145">
                  <c:v>6.11</c:v>
                </c:pt>
                <c:pt idx="146">
                  <c:v>6.12</c:v>
                </c:pt>
                <c:pt idx="147">
                  <c:v>6.13</c:v>
                </c:pt>
                <c:pt idx="148">
                  <c:v>6.14</c:v>
                </c:pt>
                <c:pt idx="149">
                  <c:v>6.15</c:v>
                </c:pt>
                <c:pt idx="150">
                  <c:v>6.16</c:v>
                </c:pt>
                <c:pt idx="151">
                  <c:v>6.18</c:v>
                </c:pt>
                <c:pt idx="152">
                  <c:v>6.21</c:v>
                </c:pt>
                <c:pt idx="153">
                  <c:v>6.23</c:v>
                </c:pt>
                <c:pt idx="154">
                  <c:v>6.26</c:v>
                </c:pt>
                <c:pt idx="155">
                  <c:v>6.29</c:v>
                </c:pt>
                <c:pt idx="156">
                  <c:v>6.31</c:v>
                </c:pt>
                <c:pt idx="157">
                  <c:v>6.34</c:v>
                </c:pt>
                <c:pt idx="158">
                  <c:v>6.36</c:v>
                </c:pt>
                <c:pt idx="159">
                  <c:v>6.36</c:v>
                </c:pt>
                <c:pt idx="160">
                  <c:v>6.39</c:v>
                </c:pt>
                <c:pt idx="161">
                  <c:v>6.41</c:v>
                </c:pt>
                <c:pt idx="162">
                  <c:v>6.48</c:v>
                </c:pt>
                <c:pt idx="163">
                  <c:v>6.53</c:v>
                </c:pt>
                <c:pt idx="164">
                  <c:v>6.58</c:v>
                </c:pt>
                <c:pt idx="165">
                  <c:v>6.63</c:v>
                </c:pt>
                <c:pt idx="166">
                  <c:v>6.79</c:v>
                </c:pt>
                <c:pt idx="167">
                  <c:v>6.81</c:v>
                </c:pt>
                <c:pt idx="168">
                  <c:v>6.83</c:v>
                </c:pt>
                <c:pt idx="169">
                  <c:v>6.86</c:v>
                </c:pt>
                <c:pt idx="170">
                  <c:v>6.92</c:v>
                </c:pt>
                <c:pt idx="171">
                  <c:v>6.93</c:v>
                </c:pt>
                <c:pt idx="172">
                  <c:v>6.94</c:v>
                </c:pt>
                <c:pt idx="173">
                  <c:v>6.95</c:v>
                </c:pt>
                <c:pt idx="174">
                  <c:v>6.95</c:v>
                </c:pt>
                <c:pt idx="175">
                  <c:v>6.96</c:v>
                </c:pt>
                <c:pt idx="176">
                  <c:v>6.97</c:v>
                </c:pt>
                <c:pt idx="177">
                  <c:v>7</c:v>
                </c:pt>
              </c:numCache>
            </c:numRef>
          </c:yVal>
          <c:smooth val="1"/>
        </c:ser>
        <c:ser>
          <c:idx val="1"/>
          <c:order val="1"/>
          <c:tx>
            <c:v>endpoint M</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'[1]Miniota'!$R$5:$R$6</c:f>
              <c:numCache>
                <c:ptCount val="2"/>
                <c:pt idx="0">
                  <c:v>28.39</c:v>
                </c:pt>
                <c:pt idx="1">
                  <c:v>28.39</c:v>
                </c:pt>
              </c:numCache>
            </c:numRef>
          </c:xVal>
          <c:yVal>
            <c:numRef>
              <c:f>'[1]Miniota'!$Q$5:$Q$6</c:f>
              <c:numCache>
                <c:ptCount val="2"/>
                <c:pt idx="0">
                  <c:v>0</c:v>
                </c:pt>
                <c:pt idx="1">
                  <c:v>7</c:v>
                </c:pt>
              </c:numCache>
            </c:numRef>
          </c:yVal>
          <c:smooth val="1"/>
        </c:ser>
        <c:ser>
          <c:idx val="2"/>
          <c:order val="2"/>
          <c:tx>
            <c:v>Treherne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FF0000"/>
                </a:solidFill>
              </a:ln>
            </c:spPr>
          </c:marker>
          <c:xVal>
            <c:numRef>
              <c:f>'[1]Treherne'!$B$7:$B$121</c:f>
              <c:numCache>
                <c:ptCount val="115"/>
                <c:pt idx="0">
                  <c:v>0</c:v>
                </c:pt>
                <c:pt idx="1">
                  <c:v>0.945</c:v>
                </c:pt>
                <c:pt idx="2">
                  <c:v>1.89</c:v>
                </c:pt>
                <c:pt idx="3">
                  <c:v>2.8349999999999995</c:v>
                </c:pt>
                <c:pt idx="4">
                  <c:v>3.78</c:v>
                </c:pt>
                <c:pt idx="5">
                  <c:v>4.725</c:v>
                </c:pt>
                <c:pt idx="6">
                  <c:v>5.669999999999999</c:v>
                </c:pt>
                <c:pt idx="7">
                  <c:v>6.614999999999999</c:v>
                </c:pt>
                <c:pt idx="8">
                  <c:v>7.56</c:v>
                </c:pt>
                <c:pt idx="9">
                  <c:v>8.504999999999999</c:v>
                </c:pt>
                <c:pt idx="10">
                  <c:v>9.45</c:v>
                </c:pt>
                <c:pt idx="11">
                  <c:v>10.395</c:v>
                </c:pt>
                <c:pt idx="12">
                  <c:v>11.339999999999998</c:v>
                </c:pt>
                <c:pt idx="13">
                  <c:v>12.284999999999998</c:v>
                </c:pt>
                <c:pt idx="14">
                  <c:v>13.229999999999999</c:v>
                </c:pt>
                <c:pt idx="15">
                  <c:v>14.174999999999999</c:v>
                </c:pt>
                <c:pt idx="16">
                  <c:v>15.12</c:v>
                </c:pt>
                <c:pt idx="17">
                  <c:v>16.064999999999998</c:v>
                </c:pt>
                <c:pt idx="18">
                  <c:v>17.009999999999998</c:v>
                </c:pt>
                <c:pt idx="19">
                  <c:v>17.955</c:v>
                </c:pt>
                <c:pt idx="20">
                  <c:v>18.9</c:v>
                </c:pt>
                <c:pt idx="21">
                  <c:v>19.845</c:v>
                </c:pt>
                <c:pt idx="22">
                  <c:v>20.034</c:v>
                </c:pt>
                <c:pt idx="23">
                  <c:v>20.223</c:v>
                </c:pt>
                <c:pt idx="24">
                  <c:v>20.412</c:v>
                </c:pt>
                <c:pt idx="25">
                  <c:v>20.600999999999996</c:v>
                </c:pt>
                <c:pt idx="26">
                  <c:v>20.79</c:v>
                </c:pt>
                <c:pt idx="27">
                  <c:v>20.979</c:v>
                </c:pt>
                <c:pt idx="28">
                  <c:v>21.168</c:v>
                </c:pt>
                <c:pt idx="29">
                  <c:v>21.357</c:v>
                </c:pt>
                <c:pt idx="30">
                  <c:v>21.545999999999996</c:v>
                </c:pt>
                <c:pt idx="31">
                  <c:v>21.735</c:v>
                </c:pt>
                <c:pt idx="32">
                  <c:v>21.924</c:v>
                </c:pt>
                <c:pt idx="33">
                  <c:v>22.113</c:v>
                </c:pt>
                <c:pt idx="34">
                  <c:v>22.302</c:v>
                </c:pt>
                <c:pt idx="35">
                  <c:v>22.490999999999996</c:v>
                </c:pt>
                <c:pt idx="36">
                  <c:v>22.679999999999996</c:v>
                </c:pt>
                <c:pt idx="37">
                  <c:v>22.869</c:v>
                </c:pt>
                <c:pt idx="38">
                  <c:v>23.058</c:v>
                </c:pt>
                <c:pt idx="39">
                  <c:v>23.152499999999996</c:v>
                </c:pt>
                <c:pt idx="40">
                  <c:v>23.247</c:v>
                </c:pt>
                <c:pt idx="41">
                  <c:v>23.3415</c:v>
                </c:pt>
                <c:pt idx="42">
                  <c:v>23.435999999999996</c:v>
                </c:pt>
                <c:pt idx="43">
                  <c:v>23.5305</c:v>
                </c:pt>
                <c:pt idx="44">
                  <c:v>23.624999999999996</c:v>
                </c:pt>
                <c:pt idx="45">
                  <c:v>23.7195</c:v>
                </c:pt>
                <c:pt idx="46">
                  <c:v>23.814</c:v>
                </c:pt>
                <c:pt idx="47">
                  <c:v>23.908499999999997</c:v>
                </c:pt>
                <c:pt idx="48">
                  <c:v>24.003</c:v>
                </c:pt>
                <c:pt idx="49">
                  <c:v>24.097499999999997</c:v>
                </c:pt>
                <c:pt idx="50">
                  <c:v>24.192</c:v>
                </c:pt>
                <c:pt idx="51">
                  <c:v>24.2865</c:v>
                </c:pt>
                <c:pt idx="52">
                  <c:v>24.380999999999997</c:v>
                </c:pt>
                <c:pt idx="53">
                  <c:v>24.4755</c:v>
                </c:pt>
                <c:pt idx="54">
                  <c:v>24.569999999999997</c:v>
                </c:pt>
                <c:pt idx="55">
                  <c:v>24.6645</c:v>
                </c:pt>
                <c:pt idx="56">
                  <c:v>24.759</c:v>
                </c:pt>
                <c:pt idx="57">
                  <c:v>24.853499999999997</c:v>
                </c:pt>
                <c:pt idx="58">
                  <c:v>24.948</c:v>
                </c:pt>
                <c:pt idx="59">
                  <c:v>25.042499999999997</c:v>
                </c:pt>
                <c:pt idx="60">
                  <c:v>25.137</c:v>
                </c:pt>
                <c:pt idx="61">
                  <c:v>25.2315</c:v>
                </c:pt>
                <c:pt idx="62">
                  <c:v>25.325999999999997</c:v>
                </c:pt>
                <c:pt idx="63">
                  <c:v>25.4205</c:v>
                </c:pt>
                <c:pt idx="64">
                  <c:v>25.514999999999997</c:v>
                </c:pt>
                <c:pt idx="65">
                  <c:v>25.6095</c:v>
                </c:pt>
                <c:pt idx="66">
                  <c:v>25.704</c:v>
                </c:pt>
                <c:pt idx="67">
                  <c:v>25.798499999999997</c:v>
                </c:pt>
                <c:pt idx="68">
                  <c:v>25.893</c:v>
                </c:pt>
                <c:pt idx="69">
                  <c:v>25.987499999999997</c:v>
                </c:pt>
                <c:pt idx="70">
                  <c:v>26.082</c:v>
                </c:pt>
                <c:pt idx="71">
                  <c:v>26.176499999999997</c:v>
                </c:pt>
                <c:pt idx="72">
                  <c:v>26.270999999999997</c:v>
                </c:pt>
                <c:pt idx="73">
                  <c:v>26.3655</c:v>
                </c:pt>
                <c:pt idx="74">
                  <c:v>26.459999999999997</c:v>
                </c:pt>
                <c:pt idx="75">
                  <c:v>26.5545</c:v>
                </c:pt>
                <c:pt idx="76">
                  <c:v>26.648999999999997</c:v>
                </c:pt>
                <c:pt idx="77">
                  <c:v>26.743499999999997</c:v>
                </c:pt>
                <c:pt idx="78">
                  <c:v>26.838</c:v>
                </c:pt>
                <c:pt idx="79">
                  <c:v>26.932499999999997</c:v>
                </c:pt>
                <c:pt idx="80">
                  <c:v>27.027</c:v>
                </c:pt>
                <c:pt idx="81">
                  <c:v>27.121499999999997</c:v>
                </c:pt>
                <c:pt idx="82">
                  <c:v>27.215999999999998</c:v>
                </c:pt>
                <c:pt idx="83">
                  <c:v>27.3105</c:v>
                </c:pt>
                <c:pt idx="84">
                  <c:v>27.404999999999998</c:v>
                </c:pt>
                <c:pt idx="85">
                  <c:v>27.4995</c:v>
                </c:pt>
                <c:pt idx="86">
                  <c:v>27.593999999999998</c:v>
                </c:pt>
                <c:pt idx="87">
                  <c:v>27.688499999999998</c:v>
                </c:pt>
                <c:pt idx="88">
                  <c:v>27.783</c:v>
                </c:pt>
                <c:pt idx="89">
                  <c:v>27.877499999999998</c:v>
                </c:pt>
                <c:pt idx="90">
                  <c:v>27.972</c:v>
                </c:pt>
                <c:pt idx="91">
                  <c:v>28.066499999999998</c:v>
                </c:pt>
                <c:pt idx="92">
                  <c:v>28.160999999999998</c:v>
                </c:pt>
                <c:pt idx="93">
                  <c:v>28.2555</c:v>
                </c:pt>
                <c:pt idx="94">
                  <c:v>28.349999999999998</c:v>
                </c:pt>
                <c:pt idx="95">
                  <c:v>28.4445</c:v>
                </c:pt>
                <c:pt idx="96">
                  <c:v>28.538999999999998</c:v>
                </c:pt>
                <c:pt idx="97">
                  <c:v>28.633499999999998</c:v>
                </c:pt>
                <c:pt idx="98">
                  <c:v>28.727999999999998</c:v>
                </c:pt>
                <c:pt idx="99">
                  <c:v>28.822499999999998</c:v>
                </c:pt>
                <c:pt idx="100">
                  <c:v>28.917</c:v>
                </c:pt>
                <c:pt idx="101">
                  <c:v>29.011499999999998</c:v>
                </c:pt>
                <c:pt idx="102">
                  <c:v>29.1627</c:v>
                </c:pt>
                <c:pt idx="103">
                  <c:v>29.200499999999998</c:v>
                </c:pt>
                <c:pt idx="104">
                  <c:v>29.294999999999998</c:v>
                </c:pt>
                <c:pt idx="105">
                  <c:v>29.3895</c:v>
                </c:pt>
                <c:pt idx="106">
                  <c:v>29.483999999999998</c:v>
                </c:pt>
                <c:pt idx="107">
                  <c:v>29.5785</c:v>
                </c:pt>
                <c:pt idx="108">
                  <c:v>29.673</c:v>
                </c:pt>
                <c:pt idx="109">
                  <c:v>29.7675</c:v>
                </c:pt>
                <c:pt idx="110">
                  <c:v>29.862000000000002</c:v>
                </c:pt>
                <c:pt idx="111">
                  <c:v>29.9565</c:v>
                </c:pt>
                <c:pt idx="112">
                  <c:v>29.975399999999997</c:v>
                </c:pt>
                <c:pt idx="113">
                  <c:v>29.994299999999996</c:v>
                </c:pt>
                <c:pt idx="114">
                  <c:v>30.192749999999997</c:v>
                </c:pt>
              </c:numCache>
            </c:numRef>
          </c:xVal>
          <c:yVal>
            <c:numRef>
              <c:f>'[1]Treherne'!$C$7:$C$121</c:f>
              <c:numCache>
                <c:ptCount val="115"/>
                <c:pt idx="0">
                  <c:v>3.65</c:v>
                </c:pt>
                <c:pt idx="1">
                  <c:v>3.65</c:v>
                </c:pt>
                <c:pt idx="2">
                  <c:v>3.63</c:v>
                </c:pt>
                <c:pt idx="3">
                  <c:v>3.66</c:v>
                </c:pt>
                <c:pt idx="4">
                  <c:v>3.66</c:v>
                </c:pt>
                <c:pt idx="5">
                  <c:v>3.68</c:v>
                </c:pt>
                <c:pt idx="6">
                  <c:v>3.75</c:v>
                </c:pt>
                <c:pt idx="7">
                  <c:v>3.76</c:v>
                </c:pt>
                <c:pt idx="8">
                  <c:v>3.79</c:v>
                </c:pt>
                <c:pt idx="9">
                  <c:v>3.81</c:v>
                </c:pt>
                <c:pt idx="10">
                  <c:v>3.82</c:v>
                </c:pt>
                <c:pt idx="11">
                  <c:v>3.85</c:v>
                </c:pt>
                <c:pt idx="12">
                  <c:v>3.82</c:v>
                </c:pt>
                <c:pt idx="13">
                  <c:v>3.91</c:v>
                </c:pt>
                <c:pt idx="14">
                  <c:v>3.93</c:v>
                </c:pt>
                <c:pt idx="15">
                  <c:v>3.96</c:v>
                </c:pt>
                <c:pt idx="16">
                  <c:v>3.99</c:v>
                </c:pt>
                <c:pt idx="17">
                  <c:v>4.03</c:v>
                </c:pt>
                <c:pt idx="18">
                  <c:v>4.08</c:v>
                </c:pt>
                <c:pt idx="19">
                  <c:v>4.13</c:v>
                </c:pt>
                <c:pt idx="20">
                  <c:v>4.21</c:v>
                </c:pt>
                <c:pt idx="21">
                  <c:v>4.31</c:v>
                </c:pt>
                <c:pt idx="22">
                  <c:v>4.34</c:v>
                </c:pt>
                <c:pt idx="23">
                  <c:v>4.36</c:v>
                </c:pt>
                <c:pt idx="24">
                  <c:v>4.37</c:v>
                </c:pt>
                <c:pt idx="25">
                  <c:v>4.39</c:v>
                </c:pt>
                <c:pt idx="26">
                  <c:v>4.42</c:v>
                </c:pt>
                <c:pt idx="27">
                  <c:v>4.45</c:v>
                </c:pt>
                <c:pt idx="28">
                  <c:v>4.46</c:v>
                </c:pt>
                <c:pt idx="29">
                  <c:v>4.47</c:v>
                </c:pt>
                <c:pt idx="30">
                  <c:v>4.53</c:v>
                </c:pt>
                <c:pt idx="31">
                  <c:v>4.56</c:v>
                </c:pt>
                <c:pt idx="32">
                  <c:v>4.61</c:v>
                </c:pt>
                <c:pt idx="33">
                  <c:v>4.63</c:v>
                </c:pt>
                <c:pt idx="34">
                  <c:v>4.72</c:v>
                </c:pt>
                <c:pt idx="35">
                  <c:v>4.78</c:v>
                </c:pt>
                <c:pt idx="36">
                  <c:v>4.88</c:v>
                </c:pt>
                <c:pt idx="37">
                  <c:v>4.99</c:v>
                </c:pt>
                <c:pt idx="38">
                  <c:v>5.08</c:v>
                </c:pt>
                <c:pt idx="39">
                  <c:v>5.11</c:v>
                </c:pt>
                <c:pt idx="40">
                  <c:v>5.19</c:v>
                </c:pt>
                <c:pt idx="41">
                  <c:v>5.23</c:v>
                </c:pt>
                <c:pt idx="42">
                  <c:v>5.24</c:v>
                </c:pt>
                <c:pt idx="43">
                  <c:v>5.25</c:v>
                </c:pt>
                <c:pt idx="44">
                  <c:v>5.26</c:v>
                </c:pt>
                <c:pt idx="45">
                  <c:v>5.27</c:v>
                </c:pt>
                <c:pt idx="46">
                  <c:v>5.28</c:v>
                </c:pt>
                <c:pt idx="47">
                  <c:v>5.31</c:v>
                </c:pt>
                <c:pt idx="48">
                  <c:v>5.35</c:v>
                </c:pt>
                <c:pt idx="49">
                  <c:v>5.39</c:v>
                </c:pt>
                <c:pt idx="50">
                  <c:v>5.41</c:v>
                </c:pt>
                <c:pt idx="51">
                  <c:v>5.41</c:v>
                </c:pt>
                <c:pt idx="52">
                  <c:v>5.42</c:v>
                </c:pt>
                <c:pt idx="53">
                  <c:v>5.42</c:v>
                </c:pt>
                <c:pt idx="54">
                  <c:v>5.43</c:v>
                </c:pt>
                <c:pt idx="55">
                  <c:v>5.43</c:v>
                </c:pt>
                <c:pt idx="56">
                  <c:v>5.43</c:v>
                </c:pt>
                <c:pt idx="57">
                  <c:v>5.43</c:v>
                </c:pt>
                <c:pt idx="58">
                  <c:v>5.46</c:v>
                </c:pt>
                <c:pt idx="59">
                  <c:v>5.49</c:v>
                </c:pt>
                <c:pt idx="60">
                  <c:v>5.51</c:v>
                </c:pt>
                <c:pt idx="61">
                  <c:v>5.52</c:v>
                </c:pt>
                <c:pt idx="62">
                  <c:v>5.55</c:v>
                </c:pt>
                <c:pt idx="63">
                  <c:v>5.58</c:v>
                </c:pt>
                <c:pt idx="64">
                  <c:v>5.59</c:v>
                </c:pt>
                <c:pt idx="65">
                  <c:v>5.61</c:v>
                </c:pt>
                <c:pt idx="66">
                  <c:v>5.64</c:v>
                </c:pt>
                <c:pt idx="67">
                  <c:v>5.65</c:v>
                </c:pt>
                <c:pt idx="68">
                  <c:v>5.68</c:v>
                </c:pt>
                <c:pt idx="69">
                  <c:v>5.69</c:v>
                </c:pt>
                <c:pt idx="70">
                  <c:v>5.72</c:v>
                </c:pt>
                <c:pt idx="71">
                  <c:v>5.73</c:v>
                </c:pt>
                <c:pt idx="72">
                  <c:v>5.74</c:v>
                </c:pt>
                <c:pt idx="73">
                  <c:v>5.75</c:v>
                </c:pt>
                <c:pt idx="74">
                  <c:v>5.75</c:v>
                </c:pt>
                <c:pt idx="75">
                  <c:v>5.78</c:v>
                </c:pt>
                <c:pt idx="76">
                  <c:v>5.79</c:v>
                </c:pt>
                <c:pt idx="77">
                  <c:v>5.82</c:v>
                </c:pt>
                <c:pt idx="78">
                  <c:v>5.84</c:v>
                </c:pt>
                <c:pt idx="79">
                  <c:v>5.84</c:v>
                </c:pt>
                <c:pt idx="80">
                  <c:v>5.86</c:v>
                </c:pt>
                <c:pt idx="81">
                  <c:v>5.88</c:v>
                </c:pt>
                <c:pt idx="82">
                  <c:v>5.9</c:v>
                </c:pt>
                <c:pt idx="83">
                  <c:v>5.92</c:v>
                </c:pt>
                <c:pt idx="84">
                  <c:v>5.93</c:v>
                </c:pt>
                <c:pt idx="85">
                  <c:v>5.96</c:v>
                </c:pt>
                <c:pt idx="86">
                  <c:v>5.98</c:v>
                </c:pt>
                <c:pt idx="87">
                  <c:v>6</c:v>
                </c:pt>
                <c:pt idx="88">
                  <c:v>6.02</c:v>
                </c:pt>
                <c:pt idx="89">
                  <c:v>6.04</c:v>
                </c:pt>
                <c:pt idx="90">
                  <c:v>6.07</c:v>
                </c:pt>
                <c:pt idx="91">
                  <c:v>6.09</c:v>
                </c:pt>
                <c:pt idx="92">
                  <c:v>6.12</c:v>
                </c:pt>
                <c:pt idx="93">
                  <c:v>6.15</c:v>
                </c:pt>
                <c:pt idx="94">
                  <c:v>6.17</c:v>
                </c:pt>
                <c:pt idx="95">
                  <c:v>6.18</c:v>
                </c:pt>
                <c:pt idx="96">
                  <c:v>6.23</c:v>
                </c:pt>
                <c:pt idx="97">
                  <c:v>6.26</c:v>
                </c:pt>
                <c:pt idx="98">
                  <c:v>6.29</c:v>
                </c:pt>
                <c:pt idx="99">
                  <c:v>6.31</c:v>
                </c:pt>
                <c:pt idx="100">
                  <c:v>6.32</c:v>
                </c:pt>
                <c:pt idx="101">
                  <c:v>6.4</c:v>
                </c:pt>
                <c:pt idx="102">
                  <c:v>6.45</c:v>
                </c:pt>
                <c:pt idx="103">
                  <c:v>6.5</c:v>
                </c:pt>
                <c:pt idx="104">
                  <c:v>6.54</c:v>
                </c:pt>
                <c:pt idx="105">
                  <c:v>6.62</c:v>
                </c:pt>
                <c:pt idx="106">
                  <c:v>6.67</c:v>
                </c:pt>
                <c:pt idx="107">
                  <c:v>6.72</c:v>
                </c:pt>
                <c:pt idx="108">
                  <c:v>6.8</c:v>
                </c:pt>
                <c:pt idx="109">
                  <c:v>6.86</c:v>
                </c:pt>
                <c:pt idx="110">
                  <c:v>6.91</c:v>
                </c:pt>
                <c:pt idx="111">
                  <c:v>6.95</c:v>
                </c:pt>
                <c:pt idx="112">
                  <c:v>6.97</c:v>
                </c:pt>
                <c:pt idx="113">
                  <c:v>6.99</c:v>
                </c:pt>
                <c:pt idx="114">
                  <c:v>7</c:v>
                </c:pt>
              </c:numCache>
            </c:numRef>
          </c:yVal>
          <c:smooth val="1"/>
        </c:ser>
        <c:ser>
          <c:idx val="3"/>
          <c:order val="3"/>
          <c:tx>
            <c:v>endpoint T</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'[1]Treherne'!$R$5:$R$6</c:f>
              <c:numCache>
                <c:ptCount val="2"/>
                <c:pt idx="0">
                  <c:v>30.19</c:v>
                </c:pt>
                <c:pt idx="1">
                  <c:v>30.19</c:v>
                </c:pt>
              </c:numCache>
            </c:numRef>
          </c:xVal>
          <c:yVal>
            <c:numRef>
              <c:f>'[1]Treherne'!$Q$5:$Q$6</c:f>
              <c:numCache>
                <c:ptCount val="2"/>
                <c:pt idx="0">
                  <c:v>0</c:v>
                </c:pt>
                <c:pt idx="1">
                  <c:v>7</c:v>
                </c:pt>
              </c:numCache>
            </c:numRef>
          </c:yVal>
          <c:smooth val="1"/>
        </c:ser>
        <c:ser>
          <c:idx val="4"/>
          <c:order val="4"/>
          <c:tx>
            <c:v>Ashville</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FFCC00"/>
                </a:solidFill>
              </a:ln>
            </c:spPr>
          </c:marker>
          <c:xVal>
            <c:numRef>
              <c:f>'[1]Ashville'!$B$7:$B$137</c:f>
              <c:numCache>
                <c:ptCount val="131"/>
                <c:pt idx="0">
                  <c:v>0</c:v>
                </c:pt>
                <c:pt idx="1">
                  <c:v>1.0999999999999999</c:v>
                </c:pt>
                <c:pt idx="2">
                  <c:v>2.1999999999999997</c:v>
                </c:pt>
                <c:pt idx="3">
                  <c:v>3.2999999999999994</c:v>
                </c:pt>
                <c:pt idx="4">
                  <c:v>4.3999999999999995</c:v>
                </c:pt>
                <c:pt idx="5">
                  <c:v>5.499999999999999</c:v>
                </c:pt>
                <c:pt idx="6">
                  <c:v>6.599999999999999</c:v>
                </c:pt>
                <c:pt idx="7">
                  <c:v>7.699999999999998</c:v>
                </c:pt>
                <c:pt idx="8">
                  <c:v>8.799999999999999</c:v>
                </c:pt>
                <c:pt idx="9">
                  <c:v>9.899999999999999</c:v>
                </c:pt>
                <c:pt idx="10">
                  <c:v>10.999999999999998</c:v>
                </c:pt>
                <c:pt idx="11">
                  <c:v>12.1</c:v>
                </c:pt>
                <c:pt idx="12">
                  <c:v>13.199999999999998</c:v>
                </c:pt>
                <c:pt idx="13">
                  <c:v>14.299999999999999</c:v>
                </c:pt>
                <c:pt idx="14">
                  <c:v>15.399999999999997</c:v>
                </c:pt>
                <c:pt idx="15">
                  <c:v>16.499999999999996</c:v>
                </c:pt>
                <c:pt idx="16">
                  <c:v>17.599999999999998</c:v>
                </c:pt>
                <c:pt idx="17">
                  <c:v>17.819999999999997</c:v>
                </c:pt>
                <c:pt idx="18">
                  <c:v>18.039999999999996</c:v>
                </c:pt>
                <c:pt idx="19">
                  <c:v>18.259999999999998</c:v>
                </c:pt>
                <c:pt idx="20">
                  <c:v>18.479999999999997</c:v>
                </c:pt>
                <c:pt idx="21">
                  <c:v>18.7</c:v>
                </c:pt>
                <c:pt idx="22">
                  <c:v>18.919999999999998</c:v>
                </c:pt>
                <c:pt idx="23">
                  <c:v>19.139999999999997</c:v>
                </c:pt>
                <c:pt idx="24">
                  <c:v>19.36</c:v>
                </c:pt>
                <c:pt idx="25">
                  <c:v>19.58</c:v>
                </c:pt>
                <c:pt idx="26">
                  <c:v>19.799999999999997</c:v>
                </c:pt>
                <c:pt idx="27">
                  <c:v>20.019999999999996</c:v>
                </c:pt>
                <c:pt idx="28">
                  <c:v>20.24</c:v>
                </c:pt>
                <c:pt idx="29">
                  <c:v>20.459999999999997</c:v>
                </c:pt>
                <c:pt idx="30">
                  <c:v>20.68</c:v>
                </c:pt>
                <c:pt idx="31">
                  <c:v>20.9</c:v>
                </c:pt>
                <c:pt idx="32">
                  <c:v>21.12</c:v>
                </c:pt>
                <c:pt idx="33">
                  <c:v>21.339999999999996</c:v>
                </c:pt>
                <c:pt idx="34">
                  <c:v>21.559999999999995</c:v>
                </c:pt>
                <c:pt idx="35">
                  <c:v>21.779999999999998</c:v>
                </c:pt>
                <c:pt idx="36">
                  <c:v>21.999999999999996</c:v>
                </c:pt>
                <c:pt idx="37">
                  <c:v>22.22</c:v>
                </c:pt>
                <c:pt idx="38">
                  <c:v>22.439999999999998</c:v>
                </c:pt>
                <c:pt idx="39">
                  <c:v>22.66</c:v>
                </c:pt>
                <c:pt idx="40">
                  <c:v>22.879999999999995</c:v>
                </c:pt>
                <c:pt idx="41">
                  <c:v>23.099999999999998</c:v>
                </c:pt>
                <c:pt idx="42">
                  <c:v>23.319999999999997</c:v>
                </c:pt>
                <c:pt idx="43">
                  <c:v>23.539999999999996</c:v>
                </c:pt>
                <c:pt idx="44">
                  <c:v>23.759999999999998</c:v>
                </c:pt>
                <c:pt idx="45">
                  <c:v>23.979999999999997</c:v>
                </c:pt>
                <c:pt idx="46">
                  <c:v>24.2</c:v>
                </c:pt>
                <c:pt idx="47">
                  <c:v>24.419999999999995</c:v>
                </c:pt>
                <c:pt idx="48">
                  <c:v>24.639999999999997</c:v>
                </c:pt>
                <c:pt idx="49">
                  <c:v>24.859999999999996</c:v>
                </c:pt>
                <c:pt idx="50">
                  <c:v>25.08</c:v>
                </c:pt>
                <c:pt idx="51">
                  <c:v>25.299999999999997</c:v>
                </c:pt>
                <c:pt idx="52">
                  <c:v>25.52</c:v>
                </c:pt>
                <c:pt idx="53">
                  <c:v>25.74</c:v>
                </c:pt>
                <c:pt idx="54">
                  <c:v>25.959999999999994</c:v>
                </c:pt>
                <c:pt idx="55">
                  <c:v>26.179999999999996</c:v>
                </c:pt>
                <c:pt idx="56">
                  <c:v>26.399999999999995</c:v>
                </c:pt>
                <c:pt idx="57">
                  <c:v>26.619999999999997</c:v>
                </c:pt>
                <c:pt idx="58">
                  <c:v>26.839999999999996</c:v>
                </c:pt>
                <c:pt idx="59">
                  <c:v>27.06</c:v>
                </c:pt>
                <c:pt idx="60">
                  <c:v>27.279999999999998</c:v>
                </c:pt>
                <c:pt idx="61">
                  <c:v>27.5</c:v>
                </c:pt>
                <c:pt idx="62">
                  <c:v>27.719999999999995</c:v>
                </c:pt>
                <c:pt idx="63">
                  <c:v>27.939999999999998</c:v>
                </c:pt>
                <c:pt idx="64">
                  <c:v>28.159999999999997</c:v>
                </c:pt>
                <c:pt idx="65">
                  <c:v>28.379999999999995</c:v>
                </c:pt>
                <c:pt idx="66">
                  <c:v>28.599999999999998</c:v>
                </c:pt>
                <c:pt idx="67">
                  <c:v>28.819999999999997</c:v>
                </c:pt>
                <c:pt idx="68">
                  <c:v>29.04</c:v>
                </c:pt>
                <c:pt idx="69">
                  <c:v>29.259999999999994</c:v>
                </c:pt>
                <c:pt idx="70">
                  <c:v>29.479999999999997</c:v>
                </c:pt>
                <c:pt idx="71">
                  <c:v>29.699999999999996</c:v>
                </c:pt>
                <c:pt idx="72">
                  <c:v>29.919999999999998</c:v>
                </c:pt>
                <c:pt idx="73">
                  <c:v>30.139999999999997</c:v>
                </c:pt>
                <c:pt idx="74">
                  <c:v>30.36</c:v>
                </c:pt>
                <c:pt idx="75">
                  <c:v>30.58</c:v>
                </c:pt>
                <c:pt idx="76">
                  <c:v>30.799999999999994</c:v>
                </c:pt>
                <c:pt idx="77">
                  <c:v>31.019999999999996</c:v>
                </c:pt>
                <c:pt idx="78">
                  <c:v>31.239999999999995</c:v>
                </c:pt>
                <c:pt idx="79">
                  <c:v>31.459999999999997</c:v>
                </c:pt>
                <c:pt idx="80">
                  <c:v>31.679999999999996</c:v>
                </c:pt>
                <c:pt idx="81">
                  <c:v>31.9</c:v>
                </c:pt>
                <c:pt idx="82">
                  <c:v>32.12</c:v>
                </c:pt>
                <c:pt idx="83">
                  <c:v>32.339999999999996</c:v>
                </c:pt>
                <c:pt idx="84">
                  <c:v>32.559999999999995</c:v>
                </c:pt>
                <c:pt idx="85">
                  <c:v>32.78</c:v>
                </c:pt>
                <c:pt idx="86">
                  <c:v>32.99999999999999</c:v>
                </c:pt>
                <c:pt idx="87">
                  <c:v>33.21999999999999</c:v>
                </c:pt>
                <c:pt idx="88">
                  <c:v>33.44</c:v>
                </c:pt>
                <c:pt idx="89">
                  <c:v>33.66</c:v>
                </c:pt>
                <c:pt idx="90">
                  <c:v>33.879999999999995</c:v>
                </c:pt>
                <c:pt idx="91">
                  <c:v>34.099999999999994</c:v>
                </c:pt>
                <c:pt idx="92">
                  <c:v>34.32</c:v>
                </c:pt>
                <c:pt idx="93">
                  <c:v>34.53999999999999</c:v>
                </c:pt>
                <c:pt idx="94">
                  <c:v>34.76</c:v>
                </c:pt>
                <c:pt idx="95">
                  <c:v>34.98</c:v>
                </c:pt>
                <c:pt idx="96">
                  <c:v>35.199999999999996</c:v>
                </c:pt>
                <c:pt idx="97">
                  <c:v>35.419999999999995</c:v>
                </c:pt>
                <c:pt idx="98">
                  <c:v>35.63999999999999</c:v>
                </c:pt>
                <c:pt idx="99">
                  <c:v>35.86</c:v>
                </c:pt>
                <c:pt idx="100">
                  <c:v>36.07999999999999</c:v>
                </c:pt>
                <c:pt idx="101">
                  <c:v>36.3</c:v>
                </c:pt>
                <c:pt idx="102">
                  <c:v>36.519999999999996</c:v>
                </c:pt>
                <c:pt idx="103">
                  <c:v>36.739999999999995</c:v>
                </c:pt>
                <c:pt idx="104">
                  <c:v>36.959999999999994</c:v>
                </c:pt>
                <c:pt idx="105">
                  <c:v>37.18</c:v>
                </c:pt>
                <c:pt idx="106">
                  <c:v>37.4</c:v>
                </c:pt>
                <c:pt idx="107">
                  <c:v>37.61999999999999</c:v>
                </c:pt>
                <c:pt idx="108">
                  <c:v>37.839999999999996</c:v>
                </c:pt>
                <c:pt idx="109">
                  <c:v>38.059999999999995</c:v>
                </c:pt>
                <c:pt idx="110">
                  <c:v>38.279999999999994</c:v>
                </c:pt>
                <c:pt idx="111">
                  <c:v>38.49999999999999</c:v>
                </c:pt>
                <c:pt idx="112">
                  <c:v>38.72</c:v>
                </c:pt>
                <c:pt idx="113">
                  <c:v>38.94</c:v>
                </c:pt>
                <c:pt idx="114">
                  <c:v>39.16</c:v>
                </c:pt>
                <c:pt idx="115">
                  <c:v>39.379999999999995</c:v>
                </c:pt>
                <c:pt idx="116">
                  <c:v>39.599999999999994</c:v>
                </c:pt>
                <c:pt idx="117">
                  <c:v>39.81999999999999</c:v>
                </c:pt>
                <c:pt idx="118">
                  <c:v>40.03999999999999</c:v>
                </c:pt>
                <c:pt idx="119">
                  <c:v>40.26</c:v>
                </c:pt>
                <c:pt idx="120">
                  <c:v>40.48</c:v>
                </c:pt>
                <c:pt idx="121">
                  <c:v>40.69999999999999</c:v>
                </c:pt>
                <c:pt idx="122">
                  <c:v>40.919999999999995</c:v>
                </c:pt>
                <c:pt idx="123">
                  <c:v>41.13999999999999</c:v>
                </c:pt>
                <c:pt idx="124">
                  <c:v>41.36</c:v>
                </c:pt>
                <c:pt idx="125">
                  <c:v>41.57999999999999</c:v>
                </c:pt>
                <c:pt idx="126">
                  <c:v>41.8</c:v>
                </c:pt>
                <c:pt idx="127">
                  <c:v>42.019999999999996</c:v>
                </c:pt>
                <c:pt idx="128">
                  <c:v>42.24</c:v>
                </c:pt>
                <c:pt idx="129">
                  <c:v>42.459999999999994</c:v>
                </c:pt>
                <c:pt idx="130">
                  <c:v>42.56999999999999</c:v>
                </c:pt>
              </c:numCache>
            </c:numRef>
          </c:xVal>
          <c:yVal>
            <c:numRef>
              <c:f>'[1]Ashville'!$C$7:$C$137</c:f>
              <c:numCache>
                <c:ptCount val="131"/>
                <c:pt idx="0">
                  <c:v>3.46</c:v>
                </c:pt>
                <c:pt idx="1">
                  <c:v>3.49</c:v>
                </c:pt>
                <c:pt idx="2">
                  <c:v>3.51</c:v>
                </c:pt>
                <c:pt idx="3">
                  <c:v>3.53</c:v>
                </c:pt>
                <c:pt idx="4">
                  <c:v>3.56</c:v>
                </c:pt>
                <c:pt idx="5">
                  <c:v>3.59</c:v>
                </c:pt>
                <c:pt idx="6">
                  <c:v>3.61</c:v>
                </c:pt>
                <c:pt idx="7">
                  <c:v>3.64</c:v>
                </c:pt>
                <c:pt idx="8">
                  <c:v>3.67</c:v>
                </c:pt>
                <c:pt idx="9">
                  <c:v>3.71</c:v>
                </c:pt>
                <c:pt idx="10">
                  <c:v>3.75</c:v>
                </c:pt>
                <c:pt idx="11">
                  <c:v>3.8</c:v>
                </c:pt>
                <c:pt idx="12">
                  <c:v>3.86</c:v>
                </c:pt>
                <c:pt idx="13">
                  <c:v>3.94</c:v>
                </c:pt>
                <c:pt idx="14">
                  <c:v>4.01</c:v>
                </c:pt>
                <c:pt idx="15">
                  <c:v>4.12</c:v>
                </c:pt>
                <c:pt idx="16">
                  <c:v>4.26</c:v>
                </c:pt>
                <c:pt idx="17">
                  <c:v>4.28</c:v>
                </c:pt>
                <c:pt idx="18">
                  <c:v>4.31</c:v>
                </c:pt>
                <c:pt idx="19">
                  <c:v>4.32</c:v>
                </c:pt>
                <c:pt idx="20">
                  <c:v>4.34</c:v>
                </c:pt>
                <c:pt idx="21">
                  <c:v>4.37</c:v>
                </c:pt>
                <c:pt idx="22">
                  <c:v>4.4</c:v>
                </c:pt>
                <c:pt idx="23">
                  <c:v>4.42</c:v>
                </c:pt>
                <c:pt idx="24">
                  <c:v>4.44</c:v>
                </c:pt>
                <c:pt idx="25">
                  <c:v>4.48</c:v>
                </c:pt>
                <c:pt idx="26">
                  <c:v>4.5</c:v>
                </c:pt>
                <c:pt idx="27">
                  <c:v>4.54</c:v>
                </c:pt>
                <c:pt idx="28">
                  <c:v>4.57</c:v>
                </c:pt>
                <c:pt idx="29">
                  <c:v>4.59</c:v>
                </c:pt>
                <c:pt idx="30">
                  <c:v>4.62</c:v>
                </c:pt>
                <c:pt idx="31">
                  <c:v>4.66</c:v>
                </c:pt>
                <c:pt idx="32">
                  <c:v>4.7</c:v>
                </c:pt>
                <c:pt idx="33">
                  <c:v>4.71</c:v>
                </c:pt>
                <c:pt idx="34">
                  <c:v>4.75</c:v>
                </c:pt>
                <c:pt idx="35">
                  <c:v>4.78</c:v>
                </c:pt>
                <c:pt idx="36">
                  <c:v>4.8</c:v>
                </c:pt>
                <c:pt idx="37">
                  <c:v>4.83</c:v>
                </c:pt>
                <c:pt idx="38">
                  <c:v>4.85</c:v>
                </c:pt>
                <c:pt idx="39">
                  <c:v>4.89</c:v>
                </c:pt>
                <c:pt idx="40">
                  <c:v>4.92</c:v>
                </c:pt>
                <c:pt idx="41">
                  <c:v>4.95</c:v>
                </c:pt>
                <c:pt idx="42">
                  <c:v>4.96</c:v>
                </c:pt>
                <c:pt idx="43">
                  <c:v>4.97</c:v>
                </c:pt>
                <c:pt idx="44">
                  <c:v>4.98</c:v>
                </c:pt>
                <c:pt idx="45">
                  <c:v>4.99</c:v>
                </c:pt>
                <c:pt idx="46">
                  <c:v>5.01</c:v>
                </c:pt>
                <c:pt idx="47">
                  <c:v>5.05</c:v>
                </c:pt>
                <c:pt idx="48">
                  <c:v>5.09</c:v>
                </c:pt>
                <c:pt idx="49">
                  <c:v>5.12</c:v>
                </c:pt>
                <c:pt idx="50">
                  <c:v>5.14</c:v>
                </c:pt>
                <c:pt idx="51">
                  <c:v>5.16</c:v>
                </c:pt>
                <c:pt idx="52">
                  <c:v>5.18</c:v>
                </c:pt>
                <c:pt idx="53">
                  <c:v>5.2</c:v>
                </c:pt>
                <c:pt idx="54">
                  <c:v>5.22</c:v>
                </c:pt>
                <c:pt idx="55">
                  <c:v>5.24</c:v>
                </c:pt>
                <c:pt idx="56">
                  <c:v>5.25</c:v>
                </c:pt>
                <c:pt idx="57">
                  <c:v>5.26</c:v>
                </c:pt>
                <c:pt idx="58">
                  <c:v>5.27</c:v>
                </c:pt>
                <c:pt idx="59">
                  <c:v>5.27</c:v>
                </c:pt>
                <c:pt idx="60">
                  <c:v>5.27</c:v>
                </c:pt>
                <c:pt idx="61">
                  <c:v>5.27</c:v>
                </c:pt>
                <c:pt idx="62">
                  <c:v>5.28</c:v>
                </c:pt>
                <c:pt idx="63">
                  <c:v>5.28</c:v>
                </c:pt>
                <c:pt idx="64">
                  <c:v>5.3</c:v>
                </c:pt>
                <c:pt idx="65">
                  <c:v>5.31</c:v>
                </c:pt>
                <c:pt idx="66">
                  <c:v>5.36</c:v>
                </c:pt>
                <c:pt idx="67">
                  <c:v>5.41</c:v>
                </c:pt>
                <c:pt idx="68">
                  <c:v>5.45</c:v>
                </c:pt>
                <c:pt idx="69">
                  <c:v>5.47</c:v>
                </c:pt>
                <c:pt idx="70">
                  <c:v>5.5</c:v>
                </c:pt>
                <c:pt idx="71">
                  <c:v>5.54</c:v>
                </c:pt>
                <c:pt idx="72">
                  <c:v>5.58</c:v>
                </c:pt>
                <c:pt idx="73">
                  <c:v>5.58</c:v>
                </c:pt>
                <c:pt idx="74">
                  <c:v>5.6</c:v>
                </c:pt>
                <c:pt idx="75">
                  <c:v>5.65</c:v>
                </c:pt>
                <c:pt idx="76">
                  <c:v>5.68</c:v>
                </c:pt>
                <c:pt idx="77">
                  <c:v>5.69</c:v>
                </c:pt>
                <c:pt idx="78">
                  <c:v>5.75</c:v>
                </c:pt>
                <c:pt idx="79">
                  <c:v>5.77</c:v>
                </c:pt>
                <c:pt idx="80">
                  <c:v>5.8</c:v>
                </c:pt>
                <c:pt idx="81">
                  <c:v>5.82</c:v>
                </c:pt>
                <c:pt idx="82">
                  <c:v>5.86</c:v>
                </c:pt>
                <c:pt idx="83">
                  <c:v>5.88</c:v>
                </c:pt>
                <c:pt idx="84">
                  <c:v>5.91</c:v>
                </c:pt>
                <c:pt idx="85">
                  <c:v>5.94</c:v>
                </c:pt>
                <c:pt idx="86">
                  <c:v>5.97</c:v>
                </c:pt>
                <c:pt idx="87">
                  <c:v>5.99</c:v>
                </c:pt>
                <c:pt idx="88">
                  <c:v>6</c:v>
                </c:pt>
                <c:pt idx="89">
                  <c:v>6.03</c:v>
                </c:pt>
                <c:pt idx="90">
                  <c:v>6.07</c:v>
                </c:pt>
                <c:pt idx="91">
                  <c:v>6.09</c:v>
                </c:pt>
                <c:pt idx="92">
                  <c:v>6.13</c:v>
                </c:pt>
                <c:pt idx="93">
                  <c:v>6.15</c:v>
                </c:pt>
                <c:pt idx="94">
                  <c:v>6.17</c:v>
                </c:pt>
                <c:pt idx="95">
                  <c:v>6.18</c:v>
                </c:pt>
                <c:pt idx="96">
                  <c:v>6.19</c:v>
                </c:pt>
                <c:pt idx="97">
                  <c:v>6.21</c:v>
                </c:pt>
                <c:pt idx="98">
                  <c:v>6.21</c:v>
                </c:pt>
                <c:pt idx="99">
                  <c:v>6.23</c:v>
                </c:pt>
                <c:pt idx="100">
                  <c:v>6.29</c:v>
                </c:pt>
                <c:pt idx="101">
                  <c:v>6.31</c:v>
                </c:pt>
                <c:pt idx="102">
                  <c:v>6.33</c:v>
                </c:pt>
                <c:pt idx="103">
                  <c:v>6.34</c:v>
                </c:pt>
                <c:pt idx="104">
                  <c:v>6.37</c:v>
                </c:pt>
                <c:pt idx="105">
                  <c:v>6.42</c:v>
                </c:pt>
                <c:pt idx="106">
                  <c:v>6.43</c:v>
                </c:pt>
                <c:pt idx="107">
                  <c:v>6.44</c:v>
                </c:pt>
                <c:pt idx="108">
                  <c:v>6.46</c:v>
                </c:pt>
                <c:pt idx="109">
                  <c:v>6.47</c:v>
                </c:pt>
                <c:pt idx="110">
                  <c:v>6.49</c:v>
                </c:pt>
                <c:pt idx="111">
                  <c:v>6.52</c:v>
                </c:pt>
                <c:pt idx="112">
                  <c:v>6.54</c:v>
                </c:pt>
                <c:pt idx="113">
                  <c:v>6.57</c:v>
                </c:pt>
                <c:pt idx="114">
                  <c:v>6.6</c:v>
                </c:pt>
                <c:pt idx="115">
                  <c:v>6.63</c:v>
                </c:pt>
                <c:pt idx="116">
                  <c:v>6.66</c:v>
                </c:pt>
                <c:pt idx="117">
                  <c:v>6.68</c:v>
                </c:pt>
                <c:pt idx="118">
                  <c:v>6.71</c:v>
                </c:pt>
                <c:pt idx="119">
                  <c:v>6.71</c:v>
                </c:pt>
                <c:pt idx="120">
                  <c:v>6.74</c:v>
                </c:pt>
                <c:pt idx="121">
                  <c:v>6.75</c:v>
                </c:pt>
                <c:pt idx="122">
                  <c:v>6.77</c:v>
                </c:pt>
                <c:pt idx="123">
                  <c:v>6.79</c:v>
                </c:pt>
                <c:pt idx="124">
                  <c:v>6.85</c:v>
                </c:pt>
                <c:pt idx="125">
                  <c:v>6.85</c:v>
                </c:pt>
                <c:pt idx="126">
                  <c:v>6.87</c:v>
                </c:pt>
                <c:pt idx="127">
                  <c:v>6.91</c:v>
                </c:pt>
                <c:pt idx="128">
                  <c:v>6.94</c:v>
                </c:pt>
                <c:pt idx="129">
                  <c:v>6.98</c:v>
                </c:pt>
                <c:pt idx="130">
                  <c:v>7</c:v>
                </c:pt>
              </c:numCache>
            </c:numRef>
          </c:yVal>
          <c:smooth val="1"/>
        </c:ser>
        <c:ser>
          <c:idx val="5"/>
          <c:order val="5"/>
          <c:tx>
            <c:v>endpoint A</c:v>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'[1]Ashville'!$R$3:$R$4</c:f>
              <c:numCache>
                <c:ptCount val="2"/>
                <c:pt idx="0">
                  <c:v>42.57</c:v>
                </c:pt>
                <c:pt idx="1">
                  <c:v>42.57</c:v>
                </c:pt>
              </c:numCache>
            </c:numRef>
          </c:xVal>
          <c:yVal>
            <c:numRef>
              <c:f>'[1]Ashville'!$Q$3:$Q$4</c:f>
              <c:numCache>
                <c:ptCount val="2"/>
                <c:pt idx="0">
                  <c:v>7</c:v>
                </c:pt>
                <c:pt idx="1">
                  <c:v>0</c:v>
                </c:pt>
              </c:numCache>
            </c:numRef>
          </c:yVal>
          <c:smooth val="1"/>
        </c:ser>
        <c:ser>
          <c:idx val="6"/>
          <c:order val="6"/>
          <c:tx>
            <c:v>Mount Nebo</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339966"/>
                </a:solidFill>
              </a:ln>
            </c:spPr>
          </c:marker>
          <c:xVal>
            <c:numRef>
              <c:f>'[1]Mount Nebo'!$B$7:$B$141</c:f>
              <c:numCache>
                <c:ptCount val="135"/>
                <c:pt idx="0">
                  <c:v>0</c:v>
                </c:pt>
                <c:pt idx="1">
                  <c:v>1.0999999999999999</c:v>
                </c:pt>
                <c:pt idx="2">
                  <c:v>2.1999999999999997</c:v>
                </c:pt>
                <c:pt idx="3">
                  <c:v>3.2999999999999994</c:v>
                </c:pt>
                <c:pt idx="4">
                  <c:v>4.3999999999999995</c:v>
                </c:pt>
                <c:pt idx="5">
                  <c:v>5.499999999999999</c:v>
                </c:pt>
                <c:pt idx="6">
                  <c:v>6.599999999999999</c:v>
                </c:pt>
                <c:pt idx="7">
                  <c:v>7.699999999999998</c:v>
                </c:pt>
                <c:pt idx="8">
                  <c:v>8.799999999999999</c:v>
                </c:pt>
                <c:pt idx="9">
                  <c:v>9.899999999999999</c:v>
                </c:pt>
                <c:pt idx="10">
                  <c:v>10.999999999999998</c:v>
                </c:pt>
                <c:pt idx="11">
                  <c:v>12.1</c:v>
                </c:pt>
                <c:pt idx="12">
                  <c:v>12.319999999999999</c:v>
                </c:pt>
                <c:pt idx="13">
                  <c:v>12.54</c:v>
                </c:pt>
                <c:pt idx="14">
                  <c:v>12.76</c:v>
                </c:pt>
                <c:pt idx="15">
                  <c:v>12.979999999999997</c:v>
                </c:pt>
                <c:pt idx="16">
                  <c:v>13.199999999999998</c:v>
                </c:pt>
                <c:pt idx="17">
                  <c:v>13.419999999999998</c:v>
                </c:pt>
                <c:pt idx="18">
                  <c:v>13.639999999999999</c:v>
                </c:pt>
                <c:pt idx="19">
                  <c:v>13.859999999999998</c:v>
                </c:pt>
                <c:pt idx="20">
                  <c:v>14.079999999999998</c:v>
                </c:pt>
                <c:pt idx="21">
                  <c:v>14.299999999999999</c:v>
                </c:pt>
                <c:pt idx="22">
                  <c:v>14.52</c:v>
                </c:pt>
                <c:pt idx="23">
                  <c:v>14.739999999999998</c:v>
                </c:pt>
                <c:pt idx="24">
                  <c:v>14.959999999999999</c:v>
                </c:pt>
                <c:pt idx="25">
                  <c:v>15.18</c:v>
                </c:pt>
                <c:pt idx="26">
                  <c:v>15.399999999999997</c:v>
                </c:pt>
                <c:pt idx="27">
                  <c:v>15.619999999999997</c:v>
                </c:pt>
                <c:pt idx="28">
                  <c:v>15.839999999999998</c:v>
                </c:pt>
                <c:pt idx="29">
                  <c:v>16.06</c:v>
                </c:pt>
                <c:pt idx="30">
                  <c:v>16.279999999999998</c:v>
                </c:pt>
                <c:pt idx="31">
                  <c:v>16.499999999999996</c:v>
                </c:pt>
                <c:pt idx="32">
                  <c:v>16.72</c:v>
                </c:pt>
                <c:pt idx="33">
                  <c:v>16.939999999999998</c:v>
                </c:pt>
                <c:pt idx="34">
                  <c:v>17.16</c:v>
                </c:pt>
                <c:pt idx="35">
                  <c:v>17.38</c:v>
                </c:pt>
                <c:pt idx="36">
                  <c:v>17.599999999999998</c:v>
                </c:pt>
                <c:pt idx="37">
                  <c:v>17.819999999999997</c:v>
                </c:pt>
                <c:pt idx="38">
                  <c:v>18.039999999999996</c:v>
                </c:pt>
                <c:pt idx="39">
                  <c:v>18.259999999999998</c:v>
                </c:pt>
                <c:pt idx="40">
                  <c:v>18.479999999999997</c:v>
                </c:pt>
                <c:pt idx="41">
                  <c:v>18.7</c:v>
                </c:pt>
                <c:pt idx="42">
                  <c:v>18.919999999999998</c:v>
                </c:pt>
                <c:pt idx="43">
                  <c:v>19.139999999999997</c:v>
                </c:pt>
                <c:pt idx="44">
                  <c:v>19.36</c:v>
                </c:pt>
                <c:pt idx="45">
                  <c:v>19.58</c:v>
                </c:pt>
                <c:pt idx="46">
                  <c:v>19.799999999999997</c:v>
                </c:pt>
                <c:pt idx="47">
                  <c:v>20.019999999999996</c:v>
                </c:pt>
                <c:pt idx="48">
                  <c:v>20.24</c:v>
                </c:pt>
                <c:pt idx="49">
                  <c:v>20.459999999999997</c:v>
                </c:pt>
                <c:pt idx="50">
                  <c:v>20.68</c:v>
                </c:pt>
                <c:pt idx="51">
                  <c:v>20.9</c:v>
                </c:pt>
                <c:pt idx="52">
                  <c:v>21.12</c:v>
                </c:pt>
                <c:pt idx="53">
                  <c:v>21.339999999999996</c:v>
                </c:pt>
                <c:pt idx="54">
                  <c:v>21.559999999999995</c:v>
                </c:pt>
                <c:pt idx="55">
                  <c:v>21.779999999999998</c:v>
                </c:pt>
                <c:pt idx="56">
                  <c:v>21.999999999999996</c:v>
                </c:pt>
                <c:pt idx="57">
                  <c:v>22.22</c:v>
                </c:pt>
                <c:pt idx="58">
                  <c:v>22.439999999999998</c:v>
                </c:pt>
                <c:pt idx="59">
                  <c:v>22.66</c:v>
                </c:pt>
                <c:pt idx="60">
                  <c:v>22.879999999999995</c:v>
                </c:pt>
                <c:pt idx="61">
                  <c:v>23.099999999999998</c:v>
                </c:pt>
                <c:pt idx="62">
                  <c:v>23.319999999999997</c:v>
                </c:pt>
                <c:pt idx="63">
                  <c:v>23.539999999999996</c:v>
                </c:pt>
                <c:pt idx="64">
                  <c:v>23.759999999999998</c:v>
                </c:pt>
                <c:pt idx="65">
                  <c:v>23.979999999999997</c:v>
                </c:pt>
                <c:pt idx="66">
                  <c:v>24.2</c:v>
                </c:pt>
                <c:pt idx="67">
                  <c:v>24.419999999999995</c:v>
                </c:pt>
                <c:pt idx="68">
                  <c:v>24.639999999999997</c:v>
                </c:pt>
                <c:pt idx="69">
                  <c:v>24.859999999999996</c:v>
                </c:pt>
                <c:pt idx="70">
                  <c:v>25.08</c:v>
                </c:pt>
                <c:pt idx="71">
                  <c:v>25.299999999999997</c:v>
                </c:pt>
                <c:pt idx="72">
                  <c:v>25.52</c:v>
                </c:pt>
                <c:pt idx="73">
                  <c:v>25.74</c:v>
                </c:pt>
                <c:pt idx="74">
                  <c:v>25.959999999999994</c:v>
                </c:pt>
                <c:pt idx="75">
                  <c:v>26.179999999999996</c:v>
                </c:pt>
                <c:pt idx="76">
                  <c:v>26.399999999999995</c:v>
                </c:pt>
                <c:pt idx="77">
                  <c:v>26.619999999999997</c:v>
                </c:pt>
                <c:pt idx="78">
                  <c:v>26.839999999999996</c:v>
                </c:pt>
                <c:pt idx="79">
                  <c:v>27.06</c:v>
                </c:pt>
                <c:pt idx="80">
                  <c:v>27.279999999999998</c:v>
                </c:pt>
                <c:pt idx="81">
                  <c:v>27.5</c:v>
                </c:pt>
                <c:pt idx="82">
                  <c:v>27.719999999999995</c:v>
                </c:pt>
                <c:pt idx="83">
                  <c:v>27.939999999999998</c:v>
                </c:pt>
                <c:pt idx="84">
                  <c:v>28.159999999999997</c:v>
                </c:pt>
                <c:pt idx="85">
                  <c:v>28.379999999999995</c:v>
                </c:pt>
                <c:pt idx="86">
                  <c:v>28.599999999999998</c:v>
                </c:pt>
                <c:pt idx="87">
                  <c:v>28.819999999999997</c:v>
                </c:pt>
                <c:pt idx="88">
                  <c:v>29.04</c:v>
                </c:pt>
                <c:pt idx="89">
                  <c:v>29.259999999999994</c:v>
                </c:pt>
                <c:pt idx="90">
                  <c:v>29.479999999999997</c:v>
                </c:pt>
                <c:pt idx="91">
                  <c:v>29.699999999999996</c:v>
                </c:pt>
                <c:pt idx="92">
                  <c:v>29.919999999999998</c:v>
                </c:pt>
                <c:pt idx="93">
                  <c:v>30.139999999999997</c:v>
                </c:pt>
                <c:pt idx="94">
                  <c:v>30.36</c:v>
                </c:pt>
                <c:pt idx="95">
                  <c:v>30.58</c:v>
                </c:pt>
                <c:pt idx="96">
                  <c:v>30.799999999999994</c:v>
                </c:pt>
                <c:pt idx="97">
                  <c:v>31.019999999999996</c:v>
                </c:pt>
                <c:pt idx="98">
                  <c:v>31.239999999999995</c:v>
                </c:pt>
                <c:pt idx="99">
                  <c:v>31.459999999999997</c:v>
                </c:pt>
                <c:pt idx="100">
                  <c:v>31.679999999999996</c:v>
                </c:pt>
                <c:pt idx="101">
                  <c:v>31.9</c:v>
                </c:pt>
                <c:pt idx="102">
                  <c:v>32.12</c:v>
                </c:pt>
                <c:pt idx="103">
                  <c:v>32.339999999999996</c:v>
                </c:pt>
                <c:pt idx="104">
                  <c:v>32.559999999999995</c:v>
                </c:pt>
                <c:pt idx="105">
                  <c:v>32.78</c:v>
                </c:pt>
                <c:pt idx="106">
                  <c:v>32.99999999999999</c:v>
                </c:pt>
                <c:pt idx="107">
                  <c:v>33.21999999999999</c:v>
                </c:pt>
                <c:pt idx="108">
                  <c:v>33.44</c:v>
                </c:pt>
                <c:pt idx="109">
                  <c:v>33.66</c:v>
                </c:pt>
                <c:pt idx="110">
                  <c:v>33.879999999999995</c:v>
                </c:pt>
                <c:pt idx="111">
                  <c:v>34.099999999999994</c:v>
                </c:pt>
                <c:pt idx="112">
                  <c:v>34.32</c:v>
                </c:pt>
                <c:pt idx="113">
                  <c:v>34.53999999999999</c:v>
                </c:pt>
                <c:pt idx="114">
                  <c:v>34.76</c:v>
                </c:pt>
                <c:pt idx="115">
                  <c:v>34.98</c:v>
                </c:pt>
                <c:pt idx="116">
                  <c:v>35.199999999999996</c:v>
                </c:pt>
                <c:pt idx="117">
                  <c:v>35.419999999999995</c:v>
                </c:pt>
                <c:pt idx="118">
                  <c:v>35.63999999999999</c:v>
                </c:pt>
                <c:pt idx="119">
                  <c:v>35.86</c:v>
                </c:pt>
                <c:pt idx="120">
                  <c:v>36.07999999999999</c:v>
                </c:pt>
                <c:pt idx="121">
                  <c:v>36.3</c:v>
                </c:pt>
                <c:pt idx="122">
                  <c:v>36.519999999999996</c:v>
                </c:pt>
                <c:pt idx="123">
                  <c:v>36.739999999999995</c:v>
                </c:pt>
                <c:pt idx="124">
                  <c:v>36.959999999999994</c:v>
                </c:pt>
                <c:pt idx="125">
                  <c:v>37.18</c:v>
                </c:pt>
                <c:pt idx="126">
                  <c:v>37.4</c:v>
                </c:pt>
                <c:pt idx="127">
                  <c:v>37.61999999999999</c:v>
                </c:pt>
                <c:pt idx="128">
                  <c:v>37.839999999999996</c:v>
                </c:pt>
                <c:pt idx="129">
                  <c:v>38.059999999999995</c:v>
                </c:pt>
                <c:pt idx="130">
                  <c:v>38.279999999999994</c:v>
                </c:pt>
                <c:pt idx="131">
                  <c:v>38.49999999999999</c:v>
                </c:pt>
                <c:pt idx="132">
                  <c:v>38.72</c:v>
                </c:pt>
                <c:pt idx="133">
                  <c:v>38.94</c:v>
                </c:pt>
                <c:pt idx="134">
                  <c:v>39.05</c:v>
                </c:pt>
              </c:numCache>
            </c:numRef>
          </c:xVal>
          <c:yVal>
            <c:numRef>
              <c:f>'[1]Mount Nebo'!$C$7:$C$141</c:f>
              <c:numCache>
                <c:ptCount val="135"/>
                <c:pt idx="0">
                  <c:v>3.82</c:v>
                </c:pt>
                <c:pt idx="1">
                  <c:v>3.84</c:v>
                </c:pt>
                <c:pt idx="2">
                  <c:v>3.87</c:v>
                </c:pt>
                <c:pt idx="3">
                  <c:v>3.9</c:v>
                </c:pt>
                <c:pt idx="4">
                  <c:v>3.95</c:v>
                </c:pt>
                <c:pt idx="5">
                  <c:v>4.04</c:v>
                </c:pt>
                <c:pt idx="6">
                  <c:v>4.12</c:v>
                </c:pt>
                <c:pt idx="7">
                  <c:v>4.12</c:v>
                </c:pt>
                <c:pt idx="8">
                  <c:v>4.2</c:v>
                </c:pt>
                <c:pt idx="9">
                  <c:v>4.28</c:v>
                </c:pt>
                <c:pt idx="10">
                  <c:v>4.49</c:v>
                </c:pt>
                <c:pt idx="11">
                  <c:v>4.61</c:v>
                </c:pt>
                <c:pt idx="12">
                  <c:v>4.62</c:v>
                </c:pt>
                <c:pt idx="13">
                  <c:v>4.64</c:v>
                </c:pt>
                <c:pt idx="14">
                  <c:v>4.66</c:v>
                </c:pt>
                <c:pt idx="15">
                  <c:v>4.68</c:v>
                </c:pt>
                <c:pt idx="16">
                  <c:v>4.71</c:v>
                </c:pt>
                <c:pt idx="17">
                  <c:v>4.73</c:v>
                </c:pt>
                <c:pt idx="18">
                  <c:v>4.75</c:v>
                </c:pt>
                <c:pt idx="19">
                  <c:v>4.76</c:v>
                </c:pt>
                <c:pt idx="20">
                  <c:v>4.77</c:v>
                </c:pt>
                <c:pt idx="21">
                  <c:v>4.82</c:v>
                </c:pt>
                <c:pt idx="22">
                  <c:v>4.88</c:v>
                </c:pt>
                <c:pt idx="23">
                  <c:v>4.88</c:v>
                </c:pt>
                <c:pt idx="24">
                  <c:v>4.95</c:v>
                </c:pt>
                <c:pt idx="25">
                  <c:v>4.97</c:v>
                </c:pt>
                <c:pt idx="26">
                  <c:v>4.99</c:v>
                </c:pt>
                <c:pt idx="27">
                  <c:v>5.01</c:v>
                </c:pt>
                <c:pt idx="28">
                  <c:v>5.03</c:v>
                </c:pt>
                <c:pt idx="29">
                  <c:v>5.05</c:v>
                </c:pt>
                <c:pt idx="30">
                  <c:v>5.07</c:v>
                </c:pt>
                <c:pt idx="31">
                  <c:v>5.15</c:v>
                </c:pt>
                <c:pt idx="32">
                  <c:v>5.24</c:v>
                </c:pt>
                <c:pt idx="33">
                  <c:v>5.28</c:v>
                </c:pt>
                <c:pt idx="34">
                  <c:v>5.34</c:v>
                </c:pt>
                <c:pt idx="35">
                  <c:v>5.37</c:v>
                </c:pt>
                <c:pt idx="36">
                  <c:v>5.39</c:v>
                </c:pt>
                <c:pt idx="37">
                  <c:v>5.41</c:v>
                </c:pt>
                <c:pt idx="38">
                  <c:v>5.43</c:v>
                </c:pt>
                <c:pt idx="39">
                  <c:v>5.45</c:v>
                </c:pt>
                <c:pt idx="40">
                  <c:v>5.47</c:v>
                </c:pt>
                <c:pt idx="41">
                  <c:v>5.48</c:v>
                </c:pt>
                <c:pt idx="42">
                  <c:v>5.53</c:v>
                </c:pt>
                <c:pt idx="43">
                  <c:v>5.58</c:v>
                </c:pt>
                <c:pt idx="44">
                  <c:v>5.63</c:v>
                </c:pt>
                <c:pt idx="45">
                  <c:v>5.65</c:v>
                </c:pt>
                <c:pt idx="46">
                  <c:v>5.71</c:v>
                </c:pt>
                <c:pt idx="47">
                  <c:v>5.72</c:v>
                </c:pt>
                <c:pt idx="48">
                  <c:v>5.74</c:v>
                </c:pt>
                <c:pt idx="49">
                  <c:v>5.76</c:v>
                </c:pt>
                <c:pt idx="50">
                  <c:v>5.78</c:v>
                </c:pt>
                <c:pt idx="51">
                  <c:v>5.79</c:v>
                </c:pt>
                <c:pt idx="52">
                  <c:v>5.8</c:v>
                </c:pt>
                <c:pt idx="53">
                  <c:v>5.81</c:v>
                </c:pt>
                <c:pt idx="54">
                  <c:v>5.82</c:v>
                </c:pt>
                <c:pt idx="55">
                  <c:v>5.82</c:v>
                </c:pt>
                <c:pt idx="56">
                  <c:v>5.82</c:v>
                </c:pt>
                <c:pt idx="57">
                  <c:v>5.83</c:v>
                </c:pt>
                <c:pt idx="58">
                  <c:v>5.84</c:v>
                </c:pt>
                <c:pt idx="59">
                  <c:v>5.86</c:v>
                </c:pt>
                <c:pt idx="60">
                  <c:v>5.9</c:v>
                </c:pt>
                <c:pt idx="61">
                  <c:v>5.91</c:v>
                </c:pt>
                <c:pt idx="62">
                  <c:v>5.92</c:v>
                </c:pt>
                <c:pt idx="63">
                  <c:v>5.94</c:v>
                </c:pt>
                <c:pt idx="64">
                  <c:v>5.96</c:v>
                </c:pt>
                <c:pt idx="65">
                  <c:v>5.98</c:v>
                </c:pt>
                <c:pt idx="66">
                  <c:v>5.99</c:v>
                </c:pt>
                <c:pt idx="67">
                  <c:v>6.02</c:v>
                </c:pt>
                <c:pt idx="68">
                  <c:v>6.03</c:v>
                </c:pt>
                <c:pt idx="69">
                  <c:v>6.04</c:v>
                </c:pt>
                <c:pt idx="70">
                  <c:v>6.06</c:v>
                </c:pt>
                <c:pt idx="71">
                  <c:v>6.09</c:v>
                </c:pt>
                <c:pt idx="72">
                  <c:v>6.13</c:v>
                </c:pt>
                <c:pt idx="73">
                  <c:v>6.16</c:v>
                </c:pt>
                <c:pt idx="74">
                  <c:v>6.17</c:v>
                </c:pt>
                <c:pt idx="75">
                  <c:v>6.18</c:v>
                </c:pt>
                <c:pt idx="76">
                  <c:v>6.2</c:v>
                </c:pt>
                <c:pt idx="77">
                  <c:v>6.21</c:v>
                </c:pt>
                <c:pt idx="78">
                  <c:v>6.22</c:v>
                </c:pt>
                <c:pt idx="79">
                  <c:v>6.23</c:v>
                </c:pt>
                <c:pt idx="80">
                  <c:v>6.24</c:v>
                </c:pt>
                <c:pt idx="81">
                  <c:v>6.25</c:v>
                </c:pt>
                <c:pt idx="82">
                  <c:v>6.27</c:v>
                </c:pt>
                <c:pt idx="83">
                  <c:v>6.28</c:v>
                </c:pt>
                <c:pt idx="84">
                  <c:v>6.3</c:v>
                </c:pt>
                <c:pt idx="85">
                  <c:v>6.32</c:v>
                </c:pt>
                <c:pt idx="86">
                  <c:v>6.33</c:v>
                </c:pt>
                <c:pt idx="87">
                  <c:v>6.34</c:v>
                </c:pt>
                <c:pt idx="88">
                  <c:v>6.35</c:v>
                </c:pt>
                <c:pt idx="89">
                  <c:v>6.36</c:v>
                </c:pt>
                <c:pt idx="90">
                  <c:v>6.37</c:v>
                </c:pt>
                <c:pt idx="91">
                  <c:v>6.38</c:v>
                </c:pt>
                <c:pt idx="92">
                  <c:v>6.41</c:v>
                </c:pt>
                <c:pt idx="93">
                  <c:v>6.44</c:v>
                </c:pt>
                <c:pt idx="94">
                  <c:v>6.46</c:v>
                </c:pt>
                <c:pt idx="95">
                  <c:v>6.47</c:v>
                </c:pt>
                <c:pt idx="96">
                  <c:v>6.48</c:v>
                </c:pt>
                <c:pt idx="97">
                  <c:v>6.49</c:v>
                </c:pt>
                <c:pt idx="98">
                  <c:v>6.5</c:v>
                </c:pt>
                <c:pt idx="99">
                  <c:v>6.51</c:v>
                </c:pt>
                <c:pt idx="100">
                  <c:v>6.54</c:v>
                </c:pt>
                <c:pt idx="101">
                  <c:v>6.55</c:v>
                </c:pt>
                <c:pt idx="102">
                  <c:v>6.55</c:v>
                </c:pt>
                <c:pt idx="103">
                  <c:v>6.56</c:v>
                </c:pt>
                <c:pt idx="104">
                  <c:v>6.57</c:v>
                </c:pt>
                <c:pt idx="105">
                  <c:v>6.59</c:v>
                </c:pt>
                <c:pt idx="106">
                  <c:v>6.61</c:v>
                </c:pt>
                <c:pt idx="107">
                  <c:v>6.64</c:v>
                </c:pt>
                <c:pt idx="108">
                  <c:v>6.65</c:v>
                </c:pt>
                <c:pt idx="109">
                  <c:v>6.65</c:v>
                </c:pt>
                <c:pt idx="110">
                  <c:v>6.66</c:v>
                </c:pt>
                <c:pt idx="111">
                  <c:v>6.67</c:v>
                </c:pt>
                <c:pt idx="112">
                  <c:v>6.69</c:v>
                </c:pt>
                <c:pt idx="113">
                  <c:v>6.71</c:v>
                </c:pt>
                <c:pt idx="114">
                  <c:v>6.72</c:v>
                </c:pt>
                <c:pt idx="115">
                  <c:v>6.74</c:v>
                </c:pt>
                <c:pt idx="116">
                  <c:v>6.75</c:v>
                </c:pt>
                <c:pt idx="117">
                  <c:v>6.76</c:v>
                </c:pt>
                <c:pt idx="118">
                  <c:v>6.76</c:v>
                </c:pt>
                <c:pt idx="119">
                  <c:v>6.78</c:v>
                </c:pt>
                <c:pt idx="120">
                  <c:v>6.79</c:v>
                </c:pt>
                <c:pt idx="121">
                  <c:v>6.79</c:v>
                </c:pt>
                <c:pt idx="122">
                  <c:v>6.8</c:v>
                </c:pt>
                <c:pt idx="123">
                  <c:v>6.84</c:v>
                </c:pt>
                <c:pt idx="124">
                  <c:v>6.84</c:v>
                </c:pt>
                <c:pt idx="125">
                  <c:v>6.88</c:v>
                </c:pt>
                <c:pt idx="126">
                  <c:v>6.88</c:v>
                </c:pt>
                <c:pt idx="127">
                  <c:v>6.89</c:v>
                </c:pt>
                <c:pt idx="128">
                  <c:v>6.92</c:v>
                </c:pt>
                <c:pt idx="129">
                  <c:v>6.93</c:v>
                </c:pt>
                <c:pt idx="130">
                  <c:v>6.95</c:v>
                </c:pt>
                <c:pt idx="131">
                  <c:v>6.96</c:v>
                </c:pt>
                <c:pt idx="132">
                  <c:v>6.96</c:v>
                </c:pt>
                <c:pt idx="133">
                  <c:v>6.99</c:v>
                </c:pt>
                <c:pt idx="134">
                  <c:v>7</c:v>
                </c:pt>
              </c:numCache>
            </c:numRef>
          </c:yVal>
          <c:smooth val="1"/>
        </c:ser>
        <c:ser>
          <c:idx val="7"/>
          <c:order val="7"/>
          <c:tx>
            <c:v>endpoint MN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'[1]Mount Nebo'!$S$5:$S$6</c:f>
              <c:numCache>
                <c:ptCount val="2"/>
                <c:pt idx="0">
                  <c:v>39.05</c:v>
                </c:pt>
                <c:pt idx="1">
                  <c:v>39.05</c:v>
                </c:pt>
              </c:numCache>
            </c:numRef>
          </c:xVal>
          <c:yVal>
            <c:numRef>
              <c:f>'[1]Mount Nebo'!$R$5:$R$6</c:f>
              <c:numCache>
                <c:ptCount val="2"/>
                <c:pt idx="0">
                  <c:v>0</c:v>
                </c:pt>
                <c:pt idx="1">
                  <c:v>7</c:v>
                </c:pt>
              </c:numCache>
            </c:numRef>
          </c:yVal>
          <c:smooth val="1"/>
        </c:ser>
        <c:axId val="18450222"/>
        <c:axId val="31834271"/>
      </c:scatterChart>
      <c:valAx>
        <c:axId val="18450222"/>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volume 0.02 M NaOH (mL)</a:t>
                </a:r>
              </a:p>
            </c:rich>
          </c:tx>
          <c:layout>
            <c:manualLayout>
              <c:xMode val="factor"/>
              <c:yMode val="factor"/>
              <c:x val="0.004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834271"/>
        <c:crosses val="autoZero"/>
        <c:crossBetween val="midCat"/>
        <c:dispUnits/>
      </c:valAx>
      <c:valAx>
        <c:axId val="31834271"/>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pH</a:t>
                </a:r>
              </a:p>
            </c:rich>
          </c:tx>
          <c:layout>
            <c:manualLayout>
              <c:xMode val="factor"/>
              <c:yMode val="factor"/>
              <c:x val="-0.01125"/>
              <c:y val="0.01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450222"/>
        <c:crosses val="autoZero"/>
        <c:crossBetween val="midCat"/>
        <c:dispUnits/>
      </c:valAx>
      <c:spPr>
        <a:solidFill>
          <a:srgbClr val="FFFFFF"/>
        </a:solidFill>
        <a:ln w="3175">
          <a:solidFill>
            <a:srgbClr val="000000"/>
          </a:solidFill>
        </a:ln>
      </c:spPr>
    </c:plotArea>
    <c:legend>
      <c:legendPos val="r"/>
      <c:layout>
        <c:manualLayout>
          <c:xMode val="edge"/>
          <c:yMode val="edge"/>
          <c:x val="0.76275"/>
          <c:y val="0.1915"/>
          <c:w val="0.22775"/>
          <c:h val="0.6472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3724275</xdr:colOff>
      <xdr:row>0</xdr:row>
      <xdr:rowOff>9525</xdr:rowOff>
    </xdr:from>
    <xdr:to>
      <xdr:col>0</xdr:col>
      <xdr:colOff>5591175</xdr:colOff>
      <xdr:row>1</xdr:row>
      <xdr:rowOff>161925</xdr:rowOff>
    </xdr:to>
    <xdr:pic>
      <xdr:nvPicPr>
        <xdr:cNvPr id="1" name="Picture 2" descr="GovMB_Logo_blk"/>
        <xdr:cNvPicPr preferRelativeResize="1">
          <a:picLocks noChangeAspect="1"/>
        </xdr:cNvPicPr>
      </xdr:nvPicPr>
      <xdr:blipFill>
        <a:blip r:embed="rId1"/>
        <a:stretch>
          <a:fillRect/>
        </a:stretch>
      </xdr:blipFill>
      <xdr:spPr>
        <a:xfrm>
          <a:off x="3724275" y="9525"/>
          <a:ext cx="18669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4200525</xdr:colOff>
      <xdr:row>0</xdr:row>
      <xdr:rowOff>0</xdr:rowOff>
    </xdr:from>
    <xdr:to>
      <xdr:col>0</xdr:col>
      <xdr:colOff>6067425</xdr:colOff>
      <xdr:row>0</xdr:row>
      <xdr:rowOff>0</xdr:rowOff>
    </xdr:to>
    <xdr:pic>
      <xdr:nvPicPr>
        <xdr:cNvPr id="1" name="Picture 1" descr="GovMB_Logo_blk"/>
        <xdr:cNvPicPr preferRelativeResize="1">
          <a:picLocks noChangeAspect="1"/>
        </xdr:cNvPicPr>
      </xdr:nvPicPr>
      <xdr:blipFill>
        <a:blip r:embed="rId1"/>
        <a:stretch>
          <a:fillRect/>
        </a:stretch>
      </xdr:blipFill>
      <xdr:spPr>
        <a:xfrm>
          <a:off x="4200525" y="0"/>
          <a:ext cx="18669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0</xdr:rowOff>
    </xdr:from>
    <xdr:to>
      <xdr:col>7</xdr:col>
      <xdr:colOff>161925</xdr:colOff>
      <xdr:row>37</xdr:row>
      <xdr:rowOff>114300</xdr:rowOff>
    </xdr:to>
    <xdr:graphicFrame>
      <xdr:nvGraphicFramePr>
        <xdr:cNvPr id="1" name="Chart 1"/>
        <xdr:cNvGraphicFramePr/>
      </xdr:nvGraphicFramePr>
      <xdr:xfrm>
        <a:off x="19050" y="1943100"/>
        <a:ext cx="4981575" cy="4162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nts%20and%20Settings\Michael%20F%20Aldersley\Local%20Settings\Temporary%20Internet%20Files\Content.Outlook\IGK6YEBZ\Swelling%20MB%20clay%20titration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iniota"/>
      <sheetName val="Treherne"/>
      <sheetName val="Ashville"/>
      <sheetName val="Mount Nebo"/>
      <sheetName val="Combined"/>
    </sheetNames>
    <sheetDataSet>
      <sheetData sheetId="0">
        <row r="5">
          <cell r="Q5">
            <v>0</v>
          </cell>
          <cell r="R5">
            <v>28.39</v>
          </cell>
        </row>
        <row r="6">
          <cell r="Q6">
            <v>7</v>
          </cell>
          <cell r="R6">
            <v>28.39</v>
          </cell>
        </row>
        <row r="7">
          <cell r="B7">
            <v>0</v>
          </cell>
          <cell r="C7">
            <v>3.24</v>
          </cell>
        </row>
        <row r="8">
          <cell r="B8">
            <v>0.378</v>
          </cell>
          <cell r="C8">
            <v>3.24</v>
          </cell>
        </row>
        <row r="9">
          <cell r="B9">
            <v>0.756</v>
          </cell>
          <cell r="C9">
            <v>3.24</v>
          </cell>
        </row>
        <row r="10">
          <cell r="B10">
            <v>1.134</v>
          </cell>
          <cell r="C10">
            <v>3.25</v>
          </cell>
        </row>
        <row r="11">
          <cell r="B11">
            <v>1.512</v>
          </cell>
          <cell r="C11">
            <v>3.27</v>
          </cell>
        </row>
        <row r="12">
          <cell r="B12">
            <v>1.89</v>
          </cell>
          <cell r="C12">
            <v>3.29</v>
          </cell>
        </row>
        <row r="13">
          <cell r="B13">
            <v>2.268</v>
          </cell>
          <cell r="C13">
            <v>3.3</v>
          </cell>
        </row>
        <row r="14">
          <cell r="B14">
            <v>2.646</v>
          </cell>
          <cell r="C14">
            <v>3.31</v>
          </cell>
        </row>
        <row r="15">
          <cell r="B15">
            <v>3.024</v>
          </cell>
          <cell r="C15">
            <v>3.31</v>
          </cell>
        </row>
        <row r="16">
          <cell r="B16">
            <v>3.4019999999999997</v>
          </cell>
          <cell r="C16">
            <v>3.31</v>
          </cell>
        </row>
        <row r="17">
          <cell r="B17">
            <v>3.78</v>
          </cell>
          <cell r="C17">
            <v>3.32</v>
          </cell>
        </row>
        <row r="18">
          <cell r="B18">
            <v>4.1579999999999995</v>
          </cell>
          <cell r="C18">
            <v>3.33</v>
          </cell>
        </row>
        <row r="19">
          <cell r="B19">
            <v>4.536</v>
          </cell>
          <cell r="C19">
            <v>3.34</v>
          </cell>
        </row>
        <row r="20">
          <cell r="B20">
            <v>4.914</v>
          </cell>
          <cell r="C20">
            <v>3.35</v>
          </cell>
        </row>
        <row r="21">
          <cell r="B21">
            <v>5.292</v>
          </cell>
          <cell r="C21">
            <v>3.37</v>
          </cell>
        </row>
        <row r="22">
          <cell r="B22">
            <v>5.669999999999999</v>
          </cell>
          <cell r="C22">
            <v>3.38</v>
          </cell>
        </row>
        <row r="23">
          <cell r="B23">
            <v>6.048</v>
          </cell>
          <cell r="C23">
            <v>3.4</v>
          </cell>
        </row>
        <row r="24">
          <cell r="B24">
            <v>6.426</v>
          </cell>
          <cell r="C24">
            <v>3.41</v>
          </cell>
        </row>
        <row r="25">
          <cell r="B25">
            <v>6.803999999999999</v>
          </cell>
          <cell r="C25">
            <v>3.47</v>
          </cell>
        </row>
        <row r="26">
          <cell r="B26">
            <v>7.1819999999999995</v>
          </cell>
          <cell r="C26">
            <v>3.52</v>
          </cell>
        </row>
        <row r="27">
          <cell r="B27">
            <v>7.56</v>
          </cell>
          <cell r="C27">
            <v>3.58</v>
          </cell>
        </row>
        <row r="28">
          <cell r="B28">
            <v>7.938000000000001</v>
          </cell>
          <cell r="C28">
            <v>3.63</v>
          </cell>
        </row>
        <row r="29">
          <cell r="B29">
            <v>8.315999999999999</v>
          </cell>
          <cell r="C29">
            <v>3.67</v>
          </cell>
        </row>
        <row r="30">
          <cell r="B30">
            <v>8.693999999999999</v>
          </cell>
          <cell r="C30">
            <v>3.77</v>
          </cell>
        </row>
        <row r="31">
          <cell r="B31">
            <v>9.072</v>
          </cell>
          <cell r="C31">
            <v>3.82</v>
          </cell>
        </row>
        <row r="32">
          <cell r="B32">
            <v>9.261</v>
          </cell>
          <cell r="C32">
            <v>3.87</v>
          </cell>
        </row>
        <row r="33">
          <cell r="B33">
            <v>9.45</v>
          </cell>
          <cell r="C33">
            <v>3.91</v>
          </cell>
        </row>
        <row r="34">
          <cell r="B34">
            <v>9.639</v>
          </cell>
          <cell r="C34">
            <v>4</v>
          </cell>
        </row>
        <row r="35">
          <cell r="B35">
            <v>9.828</v>
          </cell>
          <cell r="C35">
            <v>4.02</v>
          </cell>
        </row>
        <row r="36">
          <cell r="B36">
            <v>10.017</v>
          </cell>
          <cell r="C36">
            <v>4.04</v>
          </cell>
        </row>
        <row r="37">
          <cell r="B37">
            <v>10.206</v>
          </cell>
          <cell r="C37">
            <v>4.05</v>
          </cell>
        </row>
        <row r="38">
          <cell r="B38">
            <v>10.395</v>
          </cell>
          <cell r="C38">
            <v>4.07</v>
          </cell>
        </row>
        <row r="39">
          <cell r="B39">
            <v>10.584</v>
          </cell>
          <cell r="C39">
            <v>4.08</v>
          </cell>
        </row>
        <row r="40">
          <cell r="B40">
            <v>10.772999999999998</v>
          </cell>
          <cell r="C40">
            <v>4.09</v>
          </cell>
        </row>
        <row r="41">
          <cell r="B41">
            <v>10.962</v>
          </cell>
          <cell r="C41">
            <v>4.11</v>
          </cell>
        </row>
        <row r="42">
          <cell r="B42">
            <v>11.151</v>
          </cell>
          <cell r="C42">
            <v>4.12</v>
          </cell>
        </row>
        <row r="43">
          <cell r="B43">
            <v>11.339999999999998</v>
          </cell>
          <cell r="C43">
            <v>4.13</v>
          </cell>
        </row>
        <row r="44">
          <cell r="B44">
            <v>11.529</v>
          </cell>
          <cell r="C44">
            <v>4.14</v>
          </cell>
        </row>
        <row r="45">
          <cell r="B45">
            <v>11.6235</v>
          </cell>
          <cell r="C45">
            <v>4.15</v>
          </cell>
        </row>
        <row r="46">
          <cell r="B46">
            <v>11.717999999999998</v>
          </cell>
          <cell r="C46">
            <v>4.16</v>
          </cell>
        </row>
        <row r="47">
          <cell r="B47">
            <v>11.812499999999998</v>
          </cell>
          <cell r="C47">
            <v>4.17</v>
          </cell>
        </row>
        <row r="48">
          <cell r="B48">
            <v>11.907</v>
          </cell>
          <cell r="C48">
            <v>4.18</v>
          </cell>
        </row>
        <row r="49">
          <cell r="B49">
            <v>12.0015</v>
          </cell>
          <cell r="C49">
            <v>4.18</v>
          </cell>
        </row>
        <row r="50">
          <cell r="B50">
            <v>12.096</v>
          </cell>
          <cell r="C50">
            <v>4.19</v>
          </cell>
        </row>
        <row r="51">
          <cell r="B51">
            <v>12.190499999999998</v>
          </cell>
          <cell r="C51">
            <v>4.19</v>
          </cell>
        </row>
        <row r="52">
          <cell r="B52">
            <v>12.284999999999998</v>
          </cell>
          <cell r="C52">
            <v>4.2</v>
          </cell>
        </row>
        <row r="53">
          <cell r="B53">
            <v>12.474</v>
          </cell>
          <cell r="C53">
            <v>4.21</v>
          </cell>
        </row>
        <row r="54">
          <cell r="B54">
            <v>12.662999999999998</v>
          </cell>
          <cell r="C54">
            <v>4.24</v>
          </cell>
        </row>
        <row r="55">
          <cell r="B55">
            <v>12.852</v>
          </cell>
          <cell r="C55">
            <v>4.25</v>
          </cell>
        </row>
        <row r="56">
          <cell r="B56">
            <v>13.041</v>
          </cell>
          <cell r="C56">
            <v>4.26</v>
          </cell>
        </row>
        <row r="57">
          <cell r="B57">
            <v>13.229999999999999</v>
          </cell>
          <cell r="C57">
            <v>4.27</v>
          </cell>
        </row>
        <row r="58">
          <cell r="B58">
            <v>13.419</v>
          </cell>
          <cell r="C58">
            <v>4.3</v>
          </cell>
        </row>
        <row r="59">
          <cell r="B59">
            <v>13.607999999999999</v>
          </cell>
          <cell r="C59">
            <v>4.32</v>
          </cell>
        </row>
        <row r="60">
          <cell r="B60">
            <v>13.796999999999999</v>
          </cell>
          <cell r="C60">
            <v>4.33</v>
          </cell>
        </row>
        <row r="61">
          <cell r="B61">
            <v>13.986</v>
          </cell>
          <cell r="C61">
            <v>4.37</v>
          </cell>
        </row>
        <row r="62">
          <cell r="B62">
            <v>14.174999999999999</v>
          </cell>
          <cell r="C62">
            <v>4.38</v>
          </cell>
        </row>
        <row r="63">
          <cell r="B63">
            <v>14.363999999999999</v>
          </cell>
          <cell r="C63">
            <v>4.39</v>
          </cell>
        </row>
        <row r="64">
          <cell r="B64">
            <v>14.552999999999999</v>
          </cell>
          <cell r="C64">
            <v>4.4</v>
          </cell>
        </row>
        <row r="65">
          <cell r="B65">
            <v>14.741999999999999</v>
          </cell>
          <cell r="C65">
            <v>4.45</v>
          </cell>
        </row>
        <row r="66">
          <cell r="B66">
            <v>14.931000000000001</v>
          </cell>
          <cell r="C66">
            <v>4.47</v>
          </cell>
        </row>
        <row r="67">
          <cell r="B67">
            <v>15.12</v>
          </cell>
          <cell r="C67">
            <v>4.49</v>
          </cell>
        </row>
        <row r="68">
          <cell r="B68">
            <v>15.309</v>
          </cell>
          <cell r="C68">
            <v>4.51</v>
          </cell>
        </row>
        <row r="69">
          <cell r="B69">
            <v>15.498</v>
          </cell>
          <cell r="C69">
            <v>4.55</v>
          </cell>
        </row>
        <row r="70">
          <cell r="B70">
            <v>15.687</v>
          </cell>
          <cell r="C70">
            <v>4.56</v>
          </cell>
        </row>
        <row r="71">
          <cell r="B71">
            <v>15.876000000000001</v>
          </cell>
          <cell r="C71">
            <v>4.6</v>
          </cell>
        </row>
        <row r="72">
          <cell r="B72">
            <v>16.064999999999998</v>
          </cell>
          <cell r="C72">
            <v>4.62</v>
          </cell>
        </row>
        <row r="73">
          <cell r="B73">
            <v>16.253999999999998</v>
          </cell>
          <cell r="C73">
            <v>4.66</v>
          </cell>
        </row>
        <row r="74">
          <cell r="B74">
            <v>16.443</v>
          </cell>
          <cell r="C74">
            <v>4.73</v>
          </cell>
        </row>
        <row r="75">
          <cell r="B75">
            <v>16.631999999999998</v>
          </cell>
          <cell r="C75">
            <v>4.79</v>
          </cell>
        </row>
        <row r="76">
          <cell r="B76">
            <v>16.820999999999998</v>
          </cell>
          <cell r="C76">
            <v>4.84</v>
          </cell>
        </row>
        <row r="77">
          <cell r="B77">
            <v>17.009999999999998</v>
          </cell>
          <cell r="C77">
            <v>4.93</v>
          </cell>
        </row>
        <row r="78">
          <cell r="B78">
            <v>17.198999999999998</v>
          </cell>
          <cell r="C78">
            <v>4.99</v>
          </cell>
        </row>
        <row r="79">
          <cell r="B79">
            <v>17.293499999999998</v>
          </cell>
          <cell r="C79">
            <v>5.02</v>
          </cell>
        </row>
        <row r="80">
          <cell r="B80">
            <v>17.387999999999998</v>
          </cell>
          <cell r="C80">
            <v>5.03</v>
          </cell>
        </row>
        <row r="81">
          <cell r="B81">
            <v>17.482499999999998</v>
          </cell>
          <cell r="C81">
            <v>5.04</v>
          </cell>
        </row>
        <row r="82">
          <cell r="B82">
            <v>17.576999999999998</v>
          </cell>
          <cell r="C82">
            <v>5.05</v>
          </cell>
        </row>
        <row r="83">
          <cell r="B83">
            <v>17.671499999999998</v>
          </cell>
          <cell r="C83">
            <v>5.06</v>
          </cell>
        </row>
        <row r="84">
          <cell r="B84">
            <v>17.766</v>
          </cell>
          <cell r="C84">
            <v>5.08</v>
          </cell>
        </row>
        <row r="85">
          <cell r="B85">
            <v>17.8605</v>
          </cell>
          <cell r="C85">
            <v>5.09</v>
          </cell>
        </row>
        <row r="86">
          <cell r="B86">
            <v>17.955</v>
          </cell>
          <cell r="C86">
            <v>5.1</v>
          </cell>
        </row>
        <row r="87">
          <cell r="B87">
            <v>18.0495</v>
          </cell>
          <cell r="C87">
            <v>5.11</v>
          </cell>
        </row>
        <row r="88">
          <cell r="B88">
            <v>18.144</v>
          </cell>
          <cell r="C88">
            <v>5.12</v>
          </cell>
        </row>
        <row r="89">
          <cell r="B89">
            <v>18.2385</v>
          </cell>
          <cell r="C89">
            <v>5.13</v>
          </cell>
        </row>
        <row r="90">
          <cell r="B90">
            <v>18.333</v>
          </cell>
          <cell r="C90">
            <v>5.14</v>
          </cell>
        </row>
        <row r="91">
          <cell r="B91">
            <v>18.4275</v>
          </cell>
          <cell r="C91">
            <v>5.17</v>
          </cell>
        </row>
        <row r="92">
          <cell r="B92">
            <v>18.522</v>
          </cell>
          <cell r="C92">
            <v>5.19</v>
          </cell>
        </row>
        <row r="93">
          <cell r="B93">
            <v>18.6165</v>
          </cell>
          <cell r="C93">
            <v>5.21</v>
          </cell>
        </row>
        <row r="94">
          <cell r="B94">
            <v>18.711</v>
          </cell>
          <cell r="C94">
            <v>5.27</v>
          </cell>
        </row>
        <row r="95">
          <cell r="B95">
            <v>18.8055</v>
          </cell>
          <cell r="C95">
            <v>5.31</v>
          </cell>
        </row>
        <row r="96">
          <cell r="B96">
            <v>18.9</v>
          </cell>
          <cell r="C96">
            <v>5.38</v>
          </cell>
        </row>
        <row r="97">
          <cell r="B97">
            <v>18.9945</v>
          </cell>
          <cell r="C97">
            <v>5.41</v>
          </cell>
        </row>
        <row r="98">
          <cell r="B98">
            <v>19.089</v>
          </cell>
          <cell r="C98">
            <v>5.45</v>
          </cell>
        </row>
        <row r="99">
          <cell r="B99">
            <v>19.1835</v>
          </cell>
          <cell r="C99">
            <v>5.5</v>
          </cell>
        </row>
        <row r="100">
          <cell r="B100">
            <v>19.278</v>
          </cell>
          <cell r="C100">
            <v>5.53</v>
          </cell>
        </row>
        <row r="101">
          <cell r="B101">
            <v>19.3725</v>
          </cell>
          <cell r="C101">
            <v>5.54</v>
          </cell>
        </row>
        <row r="102">
          <cell r="B102">
            <v>19.467</v>
          </cell>
          <cell r="C102">
            <v>5.58</v>
          </cell>
        </row>
        <row r="103">
          <cell r="B103">
            <v>19.5615</v>
          </cell>
          <cell r="C103">
            <v>5.59</v>
          </cell>
        </row>
        <row r="104">
          <cell r="B104">
            <v>19.656</v>
          </cell>
          <cell r="C104">
            <v>5.61</v>
          </cell>
        </row>
        <row r="105">
          <cell r="B105">
            <v>19.7505</v>
          </cell>
          <cell r="C105">
            <v>5.62</v>
          </cell>
        </row>
        <row r="106">
          <cell r="B106">
            <v>19.845</v>
          </cell>
          <cell r="C106">
            <v>5.64</v>
          </cell>
        </row>
        <row r="107">
          <cell r="B107">
            <v>19.9395</v>
          </cell>
          <cell r="C107">
            <v>5.65</v>
          </cell>
        </row>
        <row r="108">
          <cell r="B108">
            <v>20.034</v>
          </cell>
          <cell r="C108">
            <v>5.67</v>
          </cell>
        </row>
        <row r="109">
          <cell r="B109">
            <v>20.128499999999995</v>
          </cell>
          <cell r="C109">
            <v>5.68</v>
          </cell>
        </row>
        <row r="110">
          <cell r="B110">
            <v>20.223</v>
          </cell>
          <cell r="C110">
            <v>5.69</v>
          </cell>
        </row>
        <row r="111">
          <cell r="B111">
            <v>20.3175</v>
          </cell>
          <cell r="C111">
            <v>5.71</v>
          </cell>
        </row>
        <row r="112">
          <cell r="B112">
            <v>20.412</v>
          </cell>
          <cell r="C112">
            <v>5.74</v>
          </cell>
        </row>
        <row r="113">
          <cell r="B113">
            <v>20.5065</v>
          </cell>
          <cell r="C113">
            <v>5.76</v>
          </cell>
        </row>
        <row r="114">
          <cell r="B114">
            <v>20.600999999999996</v>
          </cell>
          <cell r="C114">
            <v>5.79</v>
          </cell>
        </row>
        <row r="115">
          <cell r="B115">
            <v>20.6955</v>
          </cell>
          <cell r="C115">
            <v>5.8</v>
          </cell>
        </row>
        <row r="116">
          <cell r="B116">
            <v>20.79</v>
          </cell>
          <cell r="C116">
            <v>5.81</v>
          </cell>
        </row>
        <row r="117">
          <cell r="B117">
            <v>20.8845</v>
          </cell>
          <cell r="C117">
            <v>5.81</v>
          </cell>
        </row>
        <row r="118">
          <cell r="B118">
            <v>20.979</v>
          </cell>
          <cell r="C118">
            <v>5.81</v>
          </cell>
        </row>
        <row r="119">
          <cell r="B119">
            <v>21.073499999999996</v>
          </cell>
          <cell r="C119">
            <v>5.81</v>
          </cell>
        </row>
        <row r="120">
          <cell r="B120">
            <v>21.168</v>
          </cell>
          <cell r="C120">
            <v>5.82</v>
          </cell>
        </row>
        <row r="121">
          <cell r="B121">
            <v>21.2625</v>
          </cell>
          <cell r="C121">
            <v>5.82</v>
          </cell>
        </row>
        <row r="122">
          <cell r="B122">
            <v>21.357</v>
          </cell>
          <cell r="C122">
            <v>5.82</v>
          </cell>
        </row>
        <row r="123">
          <cell r="B123">
            <v>21.545999999999996</v>
          </cell>
          <cell r="C123">
            <v>5.82</v>
          </cell>
        </row>
        <row r="124">
          <cell r="B124">
            <v>21.6405</v>
          </cell>
          <cell r="C124">
            <v>5.82</v>
          </cell>
        </row>
        <row r="125">
          <cell r="B125">
            <v>21.735</v>
          </cell>
          <cell r="C125">
            <v>5.82</v>
          </cell>
        </row>
        <row r="126">
          <cell r="B126">
            <v>21.8295</v>
          </cell>
          <cell r="C126">
            <v>5.82</v>
          </cell>
        </row>
        <row r="127">
          <cell r="B127">
            <v>21.924</v>
          </cell>
          <cell r="C127">
            <v>5.84</v>
          </cell>
        </row>
        <row r="128">
          <cell r="B128">
            <v>22.018499999999996</v>
          </cell>
          <cell r="C128">
            <v>5.88</v>
          </cell>
        </row>
        <row r="129">
          <cell r="B129">
            <v>22.113</v>
          </cell>
          <cell r="C129">
            <v>5.88</v>
          </cell>
        </row>
        <row r="130">
          <cell r="B130">
            <v>22.2075</v>
          </cell>
          <cell r="C130">
            <v>5.88</v>
          </cell>
        </row>
        <row r="131">
          <cell r="B131">
            <v>22.302</v>
          </cell>
          <cell r="C131">
            <v>5.88</v>
          </cell>
        </row>
        <row r="132">
          <cell r="B132">
            <v>22.3965</v>
          </cell>
          <cell r="C132">
            <v>5.88</v>
          </cell>
        </row>
        <row r="133">
          <cell r="B133">
            <v>22.490999999999996</v>
          </cell>
          <cell r="C133">
            <v>5.88</v>
          </cell>
        </row>
        <row r="134">
          <cell r="B134">
            <v>22.5855</v>
          </cell>
          <cell r="C134">
            <v>5.89</v>
          </cell>
        </row>
        <row r="135">
          <cell r="B135">
            <v>22.679999999999996</v>
          </cell>
          <cell r="C135">
            <v>5.89</v>
          </cell>
        </row>
        <row r="136">
          <cell r="B136">
            <v>22.7745</v>
          </cell>
          <cell r="C136">
            <v>5.89</v>
          </cell>
        </row>
        <row r="137">
          <cell r="B137">
            <v>22.869</v>
          </cell>
          <cell r="C137">
            <v>5.89</v>
          </cell>
        </row>
        <row r="138">
          <cell r="B138">
            <v>22.963499999999996</v>
          </cell>
          <cell r="C138">
            <v>5.89</v>
          </cell>
        </row>
        <row r="139">
          <cell r="B139">
            <v>23.058</v>
          </cell>
          <cell r="C139">
            <v>5.89</v>
          </cell>
        </row>
        <row r="140">
          <cell r="B140">
            <v>23.152499999999996</v>
          </cell>
          <cell r="C140">
            <v>5.9</v>
          </cell>
        </row>
        <row r="141">
          <cell r="B141">
            <v>23.247</v>
          </cell>
          <cell r="C141">
            <v>5.92</v>
          </cell>
        </row>
        <row r="142">
          <cell r="B142">
            <v>23.3415</v>
          </cell>
          <cell r="C142">
            <v>5.94</v>
          </cell>
        </row>
        <row r="143">
          <cell r="B143">
            <v>23.435999999999996</v>
          </cell>
          <cell r="C143">
            <v>5.94</v>
          </cell>
        </row>
        <row r="144">
          <cell r="B144">
            <v>23.5305</v>
          </cell>
          <cell r="C144">
            <v>5.98</v>
          </cell>
        </row>
        <row r="145">
          <cell r="B145">
            <v>23.624999999999996</v>
          </cell>
          <cell r="C145">
            <v>6</v>
          </cell>
        </row>
        <row r="146">
          <cell r="B146">
            <v>23.7195</v>
          </cell>
          <cell r="C146">
            <v>6.02</v>
          </cell>
        </row>
        <row r="147">
          <cell r="B147">
            <v>23.814</v>
          </cell>
          <cell r="C147">
            <v>6.04</v>
          </cell>
        </row>
        <row r="148">
          <cell r="B148">
            <v>23.908499999999997</v>
          </cell>
          <cell r="C148">
            <v>6.05</v>
          </cell>
        </row>
        <row r="149">
          <cell r="B149">
            <v>24.003</v>
          </cell>
          <cell r="C149">
            <v>6.08</v>
          </cell>
        </row>
        <row r="150">
          <cell r="B150">
            <v>24.097499999999997</v>
          </cell>
          <cell r="C150">
            <v>6.09</v>
          </cell>
        </row>
        <row r="151">
          <cell r="B151">
            <v>24.192</v>
          </cell>
          <cell r="C151">
            <v>6.11</v>
          </cell>
        </row>
        <row r="152">
          <cell r="B152">
            <v>24.2865</v>
          </cell>
          <cell r="C152">
            <v>6.12</v>
          </cell>
        </row>
        <row r="153">
          <cell r="B153">
            <v>24.380999999999997</v>
          </cell>
          <cell r="C153">
            <v>6.13</v>
          </cell>
        </row>
        <row r="154">
          <cell r="B154">
            <v>24.4755</v>
          </cell>
          <cell r="C154">
            <v>6.14</v>
          </cell>
        </row>
        <row r="155">
          <cell r="B155">
            <v>24.569999999999997</v>
          </cell>
          <cell r="C155">
            <v>6.15</v>
          </cell>
        </row>
        <row r="156">
          <cell r="B156">
            <v>24.6645</v>
          </cell>
          <cell r="C156">
            <v>6.16</v>
          </cell>
        </row>
        <row r="157">
          <cell r="B157">
            <v>24.759</v>
          </cell>
          <cell r="C157">
            <v>6.18</v>
          </cell>
        </row>
        <row r="158">
          <cell r="B158">
            <v>24.948</v>
          </cell>
          <cell r="C158">
            <v>6.21</v>
          </cell>
        </row>
        <row r="159">
          <cell r="B159">
            <v>25.137</v>
          </cell>
          <cell r="C159">
            <v>6.23</v>
          </cell>
        </row>
        <row r="160">
          <cell r="B160">
            <v>25.325999999999997</v>
          </cell>
          <cell r="C160">
            <v>6.26</v>
          </cell>
        </row>
        <row r="161">
          <cell r="B161">
            <v>25.514999999999997</v>
          </cell>
          <cell r="C161">
            <v>6.29</v>
          </cell>
        </row>
        <row r="162">
          <cell r="B162">
            <v>25.704</v>
          </cell>
          <cell r="C162">
            <v>6.31</v>
          </cell>
        </row>
        <row r="163">
          <cell r="B163">
            <v>25.893</v>
          </cell>
          <cell r="C163">
            <v>6.34</v>
          </cell>
        </row>
        <row r="164">
          <cell r="B164">
            <v>26.082</v>
          </cell>
          <cell r="C164">
            <v>6.36</v>
          </cell>
        </row>
        <row r="165">
          <cell r="B165">
            <v>26.270999999999997</v>
          </cell>
          <cell r="C165">
            <v>6.36</v>
          </cell>
        </row>
        <row r="166">
          <cell r="B166">
            <v>26.459999999999997</v>
          </cell>
          <cell r="C166">
            <v>6.39</v>
          </cell>
        </row>
        <row r="167">
          <cell r="B167">
            <v>26.648999999999997</v>
          </cell>
          <cell r="C167">
            <v>6.41</v>
          </cell>
        </row>
        <row r="168">
          <cell r="B168">
            <v>26.838</v>
          </cell>
          <cell r="C168">
            <v>6.48</v>
          </cell>
        </row>
        <row r="169">
          <cell r="B169">
            <v>27.027</v>
          </cell>
          <cell r="C169">
            <v>6.53</v>
          </cell>
        </row>
        <row r="170">
          <cell r="B170">
            <v>27.215999999999998</v>
          </cell>
          <cell r="C170">
            <v>6.58</v>
          </cell>
        </row>
        <row r="171">
          <cell r="B171">
            <v>27.404999999999998</v>
          </cell>
          <cell r="C171">
            <v>6.63</v>
          </cell>
        </row>
        <row r="172">
          <cell r="B172">
            <v>27.593999999999998</v>
          </cell>
          <cell r="C172">
            <v>6.79</v>
          </cell>
        </row>
        <row r="173">
          <cell r="B173">
            <v>27.688499999999998</v>
          </cell>
          <cell r="C173">
            <v>6.81</v>
          </cell>
        </row>
        <row r="174">
          <cell r="B174">
            <v>27.783</v>
          </cell>
          <cell r="C174">
            <v>6.83</v>
          </cell>
        </row>
        <row r="175">
          <cell r="B175">
            <v>27.877499999999998</v>
          </cell>
          <cell r="C175">
            <v>6.86</v>
          </cell>
        </row>
        <row r="176">
          <cell r="B176">
            <v>27.972</v>
          </cell>
          <cell r="C176">
            <v>6.92</v>
          </cell>
        </row>
        <row r="177">
          <cell r="B177">
            <v>28.066499999999998</v>
          </cell>
          <cell r="C177">
            <v>6.93</v>
          </cell>
        </row>
        <row r="178">
          <cell r="B178">
            <v>28.085399999999996</v>
          </cell>
          <cell r="C178">
            <v>6.94</v>
          </cell>
        </row>
        <row r="179">
          <cell r="B179">
            <v>28.104299999999995</v>
          </cell>
          <cell r="C179">
            <v>6.95</v>
          </cell>
        </row>
        <row r="180">
          <cell r="B180">
            <v>28.1232</v>
          </cell>
          <cell r="C180">
            <v>6.95</v>
          </cell>
        </row>
        <row r="181">
          <cell r="B181">
            <v>28.1421</v>
          </cell>
          <cell r="C181">
            <v>6.96</v>
          </cell>
        </row>
        <row r="182">
          <cell r="B182">
            <v>28.160999999999998</v>
          </cell>
          <cell r="C182">
            <v>6.97</v>
          </cell>
        </row>
        <row r="183">
          <cell r="B183">
            <v>28.3878</v>
          </cell>
          <cell r="C183">
            <v>7</v>
          </cell>
        </row>
      </sheetData>
      <sheetData sheetId="1">
        <row r="5">
          <cell r="Q5">
            <v>0</v>
          </cell>
          <cell r="R5">
            <v>30.19</v>
          </cell>
        </row>
        <row r="6">
          <cell r="Q6">
            <v>7</v>
          </cell>
          <cell r="R6">
            <v>30.19</v>
          </cell>
        </row>
        <row r="7">
          <cell r="B7">
            <v>0</v>
          </cell>
          <cell r="C7">
            <v>3.65</v>
          </cell>
        </row>
        <row r="8">
          <cell r="B8">
            <v>0.945</v>
          </cell>
          <cell r="C8">
            <v>3.65</v>
          </cell>
        </row>
        <row r="9">
          <cell r="B9">
            <v>1.89</v>
          </cell>
          <cell r="C9">
            <v>3.63</v>
          </cell>
        </row>
        <row r="10">
          <cell r="B10">
            <v>2.8349999999999995</v>
          </cell>
          <cell r="C10">
            <v>3.66</v>
          </cell>
        </row>
        <row r="11">
          <cell r="B11">
            <v>3.78</v>
          </cell>
          <cell r="C11">
            <v>3.66</v>
          </cell>
        </row>
        <row r="12">
          <cell r="B12">
            <v>4.725</v>
          </cell>
          <cell r="C12">
            <v>3.68</v>
          </cell>
        </row>
        <row r="13">
          <cell r="B13">
            <v>5.669999999999999</v>
          </cell>
          <cell r="C13">
            <v>3.75</v>
          </cell>
        </row>
        <row r="14">
          <cell r="B14">
            <v>6.614999999999999</v>
          </cell>
          <cell r="C14">
            <v>3.76</v>
          </cell>
        </row>
        <row r="15">
          <cell r="B15">
            <v>7.56</v>
          </cell>
          <cell r="C15">
            <v>3.79</v>
          </cell>
        </row>
        <row r="16">
          <cell r="B16">
            <v>8.504999999999999</v>
          </cell>
          <cell r="C16">
            <v>3.81</v>
          </cell>
        </row>
        <row r="17">
          <cell r="B17">
            <v>9.45</v>
          </cell>
          <cell r="C17">
            <v>3.82</v>
          </cell>
        </row>
        <row r="18">
          <cell r="B18">
            <v>10.395</v>
          </cell>
          <cell r="C18">
            <v>3.85</v>
          </cell>
        </row>
        <row r="19">
          <cell r="B19">
            <v>11.339999999999998</v>
          </cell>
          <cell r="C19">
            <v>3.82</v>
          </cell>
        </row>
        <row r="20">
          <cell r="B20">
            <v>12.284999999999998</v>
          </cell>
          <cell r="C20">
            <v>3.91</v>
          </cell>
        </row>
        <row r="21">
          <cell r="B21">
            <v>13.229999999999999</v>
          </cell>
          <cell r="C21">
            <v>3.93</v>
          </cell>
        </row>
        <row r="22">
          <cell r="B22">
            <v>14.174999999999999</v>
          </cell>
          <cell r="C22">
            <v>3.96</v>
          </cell>
        </row>
        <row r="23">
          <cell r="B23">
            <v>15.12</v>
          </cell>
          <cell r="C23">
            <v>3.99</v>
          </cell>
        </row>
        <row r="24">
          <cell r="B24">
            <v>16.064999999999998</v>
          </cell>
          <cell r="C24">
            <v>4.03</v>
          </cell>
        </row>
        <row r="25">
          <cell r="B25">
            <v>17.009999999999998</v>
          </cell>
          <cell r="C25">
            <v>4.08</v>
          </cell>
        </row>
        <row r="26">
          <cell r="B26">
            <v>17.955</v>
          </cell>
          <cell r="C26">
            <v>4.13</v>
          </cell>
        </row>
        <row r="27">
          <cell r="B27">
            <v>18.9</v>
          </cell>
          <cell r="C27">
            <v>4.21</v>
          </cell>
        </row>
        <row r="28">
          <cell r="B28">
            <v>19.845</v>
          </cell>
          <cell r="C28">
            <v>4.31</v>
          </cell>
        </row>
        <row r="29">
          <cell r="B29">
            <v>20.034</v>
          </cell>
          <cell r="C29">
            <v>4.34</v>
          </cell>
        </row>
        <row r="30">
          <cell r="B30">
            <v>20.223</v>
          </cell>
          <cell r="C30">
            <v>4.36</v>
          </cell>
        </row>
        <row r="31">
          <cell r="B31">
            <v>20.412</v>
          </cell>
          <cell r="C31">
            <v>4.37</v>
          </cell>
        </row>
        <row r="32">
          <cell r="B32">
            <v>20.600999999999996</v>
          </cell>
          <cell r="C32">
            <v>4.39</v>
          </cell>
        </row>
        <row r="33">
          <cell r="B33">
            <v>20.79</v>
          </cell>
          <cell r="C33">
            <v>4.42</v>
          </cell>
        </row>
        <row r="34">
          <cell r="B34">
            <v>20.979</v>
          </cell>
          <cell r="C34">
            <v>4.45</v>
          </cell>
        </row>
        <row r="35">
          <cell r="B35">
            <v>21.168</v>
          </cell>
          <cell r="C35">
            <v>4.46</v>
          </cell>
        </row>
        <row r="36">
          <cell r="B36">
            <v>21.357</v>
          </cell>
          <cell r="C36">
            <v>4.47</v>
          </cell>
        </row>
        <row r="37">
          <cell r="B37">
            <v>21.545999999999996</v>
          </cell>
          <cell r="C37">
            <v>4.53</v>
          </cell>
        </row>
        <row r="38">
          <cell r="B38">
            <v>21.735</v>
          </cell>
          <cell r="C38">
            <v>4.56</v>
          </cell>
        </row>
        <row r="39">
          <cell r="B39">
            <v>21.924</v>
          </cell>
          <cell r="C39">
            <v>4.61</v>
          </cell>
        </row>
        <row r="40">
          <cell r="B40">
            <v>22.113</v>
          </cell>
          <cell r="C40">
            <v>4.63</v>
          </cell>
        </row>
        <row r="41">
          <cell r="B41">
            <v>22.302</v>
          </cell>
          <cell r="C41">
            <v>4.72</v>
          </cell>
        </row>
        <row r="42">
          <cell r="B42">
            <v>22.490999999999996</v>
          </cell>
          <cell r="C42">
            <v>4.78</v>
          </cell>
        </row>
        <row r="43">
          <cell r="B43">
            <v>22.679999999999996</v>
          </cell>
          <cell r="C43">
            <v>4.88</v>
          </cell>
        </row>
        <row r="44">
          <cell r="B44">
            <v>22.869</v>
          </cell>
          <cell r="C44">
            <v>4.99</v>
          </cell>
        </row>
        <row r="45">
          <cell r="B45">
            <v>23.058</v>
          </cell>
          <cell r="C45">
            <v>5.08</v>
          </cell>
        </row>
        <row r="46">
          <cell r="B46">
            <v>23.152499999999996</v>
          </cell>
          <cell r="C46">
            <v>5.11</v>
          </cell>
        </row>
        <row r="47">
          <cell r="B47">
            <v>23.247</v>
          </cell>
          <cell r="C47">
            <v>5.19</v>
          </cell>
        </row>
        <row r="48">
          <cell r="B48">
            <v>23.3415</v>
          </cell>
          <cell r="C48">
            <v>5.23</v>
          </cell>
        </row>
        <row r="49">
          <cell r="B49">
            <v>23.435999999999996</v>
          </cell>
          <cell r="C49">
            <v>5.24</v>
          </cell>
        </row>
        <row r="50">
          <cell r="B50">
            <v>23.5305</v>
          </cell>
          <cell r="C50">
            <v>5.25</v>
          </cell>
        </row>
        <row r="51">
          <cell r="B51">
            <v>23.624999999999996</v>
          </cell>
          <cell r="C51">
            <v>5.26</v>
          </cell>
        </row>
        <row r="52">
          <cell r="B52">
            <v>23.7195</v>
          </cell>
          <cell r="C52">
            <v>5.27</v>
          </cell>
        </row>
        <row r="53">
          <cell r="B53">
            <v>23.814</v>
          </cell>
          <cell r="C53">
            <v>5.28</v>
          </cell>
        </row>
        <row r="54">
          <cell r="B54">
            <v>23.908499999999997</v>
          </cell>
          <cell r="C54">
            <v>5.31</v>
          </cell>
        </row>
        <row r="55">
          <cell r="B55">
            <v>24.003</v>
          </cell>
          <cell r="C55">
            <v>5.35</v>
          </cell>
        </row>
        <row r="56">
          <cell r="B56">
            <v>24.097499999999997</v>
          </cell>
          <cell r="C56">
            <v>5.39</v>
          </cell>
        </row>
        <row r="57">
          <cell r="B57">
            <v>24.192</v>
          </cell>
          <cell r="C57">
            <v>5.41</v>
          </cell>
        </row>
        <row r="58">
          <cell r="B58">
            <v>24.2865</v>
          </cell>
          <cell r="C58">
            <v>5.41</v>
          </cell>
        </row>
        <row r="59">
          <cell r="B59">
            <v>24.380999999999997</v>
          </cell>
          <cell r="C59">
            <v>5.42</v>
          </cell>
        </row>
        <row r="60">
          <cell r="B60">
            <v>24.4755</v>
          </cell>
          <cell r="C60">
            <v>5.42</v>
          </cell>
        </row>
        <row r="61">
          <cell r="B61">
            <v>24.569999999999997</v>
          </cell>
          <cell r="C61">
            <v>5.43</v>
          </cell>
        </row>
        <row r="62">
          <cell r="B62">
            <v>24.6645</v>
          </cell>
          <cell r="C62">
            <v>5.43</v>
          </cell>
        </row>
        <row r="63">
          <cell r="B63">
            <v>24.759</v>
          </cell>
          <cell r="C63">
            <v>5.43</v>
          </cell>
        </row>
        <row r="64">
          <cell r="B64">
            <v>24.853499999999997</v>
          </cell>
          <cell r="C64">
            <v>5.43</v>
          </cell>
        </row>
        <row r="65">
          <cell r="B65">
            <v>24.948</v>
          </cell>
          <cell r="C65">
            <v>5.46</v>
          </cell>
        </row>
        <row r="66">
          <cell r="B66">
            <v>25.042499999999997</v>
          </cell>
          <cell r="C66">
            <v>5.49</v>
          </cell>
        </row>
        <row r="67">
          <cell r="B67">
            <v>25.137</v>
          </cell>
          <cell r="C67">
            <v>5.51</v>
          </cell>
        </row>
        <row r="68">
          <cell r="B68">
            <v>25.2315</v>
          </cell>
          <cell r="C68">
            <v>5.52</v>
          </cell>
        </row>
        <row r="69">
          <cell r="B69">
            <v>25.325999999999997</v>
          </cell>
          <cell r="C69">
            <v>5.55</v>
          </cell>
        </row>
        <row r="70">
          <cell r="B70">
            <v>25.4205</v>
          </cell>
          <cell r="C70">
            <v>5.58</v>
          </cell>
        </row>
        <row r="71">
          <cell r="B71">
            <v>25.514999999999997</v>
          </cell>
          <cell r="C71">
            <v>5.59</v>
          </cell>
        </row>
        <row r="72">
          <cell r="B72">
            <v>25.6095</v>
          </cell>
          <cell r="C72">
            <v>5.61</v>
          </cell>
        </row>
        <row r="73">
          <cell r="B73">
            <v>25.704</v>
          </cell>
          <cell r="C73">
            <v>5.64</v>
          </cell>
        </row>
        <row r="74">
          <cell r="B74">
            <v>25.798499999999997</v>
          </cell>
          <cell r="C74">
            <v>5.65</v>
          </cell>
        </row>
        <row r="75">
          <cell r="B75">
            <v>25.893</v>
          </cell>
          <cell r="C75">
            <v>5.68</v>
          </cell>
        </row>
        <row r="76">
          <cell r="B76">
            <v>25.987499999999997</v>
          </cell>
          <cell r="C76">
            <v>5.69</v>
          </cell>
        </row>
        <row r="77">
          <cell r="B77">
            <v>26.082</v>
          </cell>
          <cell r="C77">
            <v>5.72</v>
          </cell>
        </row>
        <row r="78">
          <cell r="B78">
            <v>26.176499999999997</v>
          </cell>
          <cell r="C78">
            <v>5.73</v>
          </cell>
        </row>
        <row r="79">
          <cell r="B79">
            <v>26.270999999999997</v>
          </cell>
          <cell r="C79">
            <v>5.74</v>
          </cell>
        </row>
        <row r="80">
          <cell r="B80">
            <v>26.3655</v>
          </cell>
          <cell r="C80">
            <v>5.75</v>
          </cell>
        </row>
        <row r="81">
          <cell r="B81">
            <v>26.459999999999997</v>
          </cell>
          <cell r="C81">
            <v>5.75</v>
          </cell>
        </row>
        <row r="82">
          <cell r="B82">
            <v>26.5545</v>
          </cell>
          <cell r="C82">
            <v>5.78</v>
          </cell>
        </row>
        <row r="83">
          <cell r="B83">
            <v>26.648999999999997</v>
          </cell>
          <cell r="C83">
            <v>5.79</v>
          </cell>
        </row>
        <row r="84">
          <cell r="B84">
            <v>26.743499999999997</v>
          </cell>
          <cell r="C84">
            <v>5.82</v>
          </cell>
        </row>
        <row r="85">
          <cell r="B85">
            <v>26.838</v>
          </cell>
          <cell r="C85">
            <v>5.84</v>
          </cell>
        </row>
        <row r="86">
          <cell r="B86">
            <v>26.932499999999997</v>
          </cell>
          <cell r="C86">
            <v>5.84</v>
          </cell>
        </row>
        <row r="87">
          <cell r="B87">
            <v>27.027</v>
          </cell>
          <cell r="C87">
            <v>5.86</v>
          </cell>
        </row>
        <row r="88">
          <cell r="B88">
            <v>27.121499999999997</v>
          </cell>
          <cell r="C88">
            <v>5.88</v>
          </cell>
        </row>
        <row r="89">
          <cell r="B89">
            <v>27.215999999999998</v>
          </cell>
          <cell r="C89">
            <v>5.9</v>
          </cell>
        </row>
        <row r="90">
          <cell r="B90">
            <v>27.3105</v>
          </cell>
          <cell r="C90">
            <v>5.92</v>
          </cell>
        </row>
        <row r="91">
          <cell r="B91">
            <v>27.404999999999998</v>
          </cell>
          <cell r="C91">
            <v>5.93</v>
          </cell>
        </row>
        <row r="92">
          <cell r="B92">
            <v>27.4995</v>
          </cell>
          <cell r="C92">
            <v>5.96</v>
          </cell>
        </row>
        <row r="93">
          <cell r="B93">
            <v>27.593999999999998</v>
          </cell>
          <cell r="C93">
            <v>5.98</v>
          </cell>
        </row>
        <row r="94">
          <cell r="B94">
            <v>27.688499999999998</v>
          </cell>
          <cell r="C94">
            <v>6</v>
          </cell>
        </row>
        <row r="95">
          <cell r="B95">
            <v>27.783</v>
          </cell>
          <cell r="C95">
            <v>6.02</v>
          </cell>
        </row>
        <row r="96">
          <cell r="B96">
            <v>27.877499999999998</v>
          </cell>
          <cell r="C96">
            <v>6.04</v>
          </cell>
        </row>
        <row r="97">
          <cell r="B97">
            <v>27.972</v>
          </cell>
          <cell r="C97">
            <v>6.07</v>
          </cell>
        </row>
        <row r="98">
          <cell r="B98">
            <v>28.066499999999998</v>
          </cell>
          <cell r="C98">
            <v>6.09</v>
          </cell>
        </row>
        <row r="99">
          <cell r="B99">
            <v>28.160999999999998</v>
          </cell>
          <cell r="C99">
            <v>6.12</v>
          </cell>
        </row>
        <row r="100">
          <cell r="B100">
            <v>28.2555</v>
          </cell>
          <cell r="C100">
            <v>6.15</v>
          </cell>
        </row>
        <row r="101">
          <cell r="B101">
            <v>28.349999999999998</v>
          </cell>
          <cell r="C101">
            <v>6.17</v>
          </cell>
        </row>
        <row r="102">
          <cell r="B102">
            <v>28.4445</v>
          </cell>
          <cell r="C102">
            <v>6.18</v>
          </cell>
        </row>
        <row r="103">
          <cell r="B103">
            <v>28.538999999999998</v>
          </cell>
          <cell r="C103">
            <v>6.23</v>
          </cell>
        </row>
        <row r="104">
          <cell r="B104">
            <v>28.633499999999998</v>
          </cell>
          <cell r="C104">
            <v>6.26</v>
          </cell>
        </row>
        <row r="105">
          <cell r="B105">
            <v>28.727999999999998</v>
          </cell>
          <cell r="C105">
            <v>6.29</v>
          </cell>
        </row>
        <row r="106">
          <cell r="B106">
            <v>28.822499999999998</v>
          </cell>
          <cell r="C106">
            <v>6.31</v>
          </cell>
        </row>
        <row r="107">
          <cell r="B107">
            <v>28.917</v>
          </cell>
          <cell r="C107">
            <v>6.32</v>
          </cell>
        </row>
        <row r="108">
          <cell r="B108">
            <v>29.011499999999998</v>
          </cell>
          <cell r="C108">
            <v>6.4</v>
          </cell>
        </row>
        <row r="109">
          <cell r="B109">
            <v>29.1627</v>
          </cell>
          <cell r="C109">
            <v>6.45</v>
          </cell>
        </row>
        <row r="110">
          <cell r="B110">
            <v>29.200499999999998</v>
          </cell>
          <cell r="C110">
            <v>6.5</v>
          </cell>
        </row>
        <row r="111">
          <cell r="B111">
            <v>29.294999999999998</v>
          </cell>
          <cell r="C111">
            <v>6.54</v>
          </cell>
        </row>
        <row r="112">
          <cell r="B112">
            <v>29.3895</v>
          </cell>
          <cell r="C112">
            <v>6.62</v>
          </cell>
        </row>
        <row r="113">
          <cell r="B113">
            <v>29.483999999999998</v>
          </cell>
          <cell r="C113">
            <v>6.67</v>
          </cell>
        </row>
        <row r="114">
          <cell r="B114">
            <v>29.5785</v>
          </cell>
          <cell r="C114">
            <v>6.72</v>
          </cell>
        </row>
        <row r="115">
          <cell r="B115">
            <v>29.673</v>
          </cell>
          <cell r="C115">
            <v>6.8</v>
          </cell>
        </row>
        <row r="116">
          <cell r="B116">
            <v>29.7675</v>
          </cell>
          <cell r="C116">
            <v>6.86</v>
          </cell>
        </row>
        <row r="117">
          <cell r="B117">
            <v>29.862000000000002</v>
          </cell>
          <cell r="C117">
            <v>6.91</v>
          </cell>
        </row>
        <row r="118">
          <cell r="B118">
            <v>29.9565</v>
          </cell>
          <cell r="C118">
            <v>6.95</v>
          </cell>
        </row>
        <row r="119">
          <cell r="B119">
            <v>29.975399999999997</v>
          </cell>
          <cell r="C119">
            <v>6.97</v>
          </cell>
        </row>
        <row r="120">
          <cell r="B120">
            <v>29.994299999999996</v>
          </cell>
          <cell r="C120">
            <v>6.99</v>
          </cell>
        </row>
        <row r="121">
          <cell r="B121">
            <v>30.192749999999997</v>
          </cell>
          <cell r="C121">
            <v>7</v>
          </cell>
        </row>
      </sheetData>
      <sheetData sheetId="2">
        <row r="3">
          <cell r="Q3">
            <v>7</v>
          </cell>
          <cell r="R3">
            <v>42.57</v>
          </cell>
        </row>
        <row r="4">
          <cell r="Q4">
            <v>0</v>
          </cell>
          <cell r="R4">
            <v>42.57</v>
          </cell>
        </row>
        <row r="7">
          <cell r="B7">
            <v>0</v>
          </cell>
          <cell r="C7">
            <v>3.46</v>
          </cell>
        </row>
        <row r="8">
          <cell r="B8">
            <v>1.0999999999999999</v>
          </cell>
          <cell r="C8">
            <v>3.49</v>
          </cell>
        </row>
        <row r="9">
          <cell r="B9">
            <v>2.1999999999999997</v>
          </cell>
          <cell r="C9">
            <v>3.51</v>
          </cell>
        </row>
        <row r="10">
          <cell r="B10">
            <v>3.2999999999999994</v>
          </cell>
          <cell r="C10">
            <v>3.53</v>
          </cell>
        </row>
        <row r="11">
          <cell r="B11">
            <v>4.3999999999999995</v>
          </cell>
          <cell r="C11">
            <v>3.56</v>
          </cell>
        </row>
        <row r="12">
          <cell r="B12">
            <v>5.499999999999999</v>
          </cell>
          <cell r="C12">
            <v>3.59</v>
          </cell>
        </row>
        <row r="13">
          <cell r="B13">
            <v>6.599999999999999</v>
          </cell>
          <cell r="C13">
            <v>3.61</v>
          </cell>
        </row>
        <row r="14">
          <cell r="B14">
            <v>7.699999999999998</v>
          </cell>
          <cell r="C14">
            <v>3.64</v>
          </cell>
        </row>
        <row r="15">
          <cell r="B15">
            <v>8.799999999999999</v>
          </cell>
          <cell r="C15">
            <v>3.67</v>
          </cell>
        </row>
        <row r="16">
          <cell r="B16">
            <v>9.899999999999999</v>
          </cell>
          <cell r="C16">
            <v>3.71</v>
          </cell>
        </row>
        <row r="17">
          <cell r="B17">
            <v>10.999999999999998</v>
          </cell>
          <cell r="C17">
            <v>3.75</v>
          </cell>
        </row>
        <row r="18">
          <cell r="B18">
            <v>12.1</v>
          </cell>
          <cell r="C18">
            <v>3.8</v>
          </cell>
        </row>
        <row r="19">
          <cell r="B19">
            <v>13.199999999999998</v>
          </cell>
          <cell r="C19">
            <v>3.86</v>
          </cell>
        </row>
        <row r="20">
          <cell r="B20">
            <v>14.299999999999999</v>
          </cell>
          <cell r="C20">
            <v>3.94</v>
          </cell>
        </row>
        <row r="21">
          <cell r="B21">
            <v>15.399999999999997</v>
          </cell>
          <cell r="C21">
            <v>4.01</v>
          </cell>
        </row>
        <row r="22">
          <cell r="B22">
            <v>16.499999999999996</v>
          </cell>
          <cell r="C22">
            <v>4.12</v>
          </cell>
        </row>
        <row r="23">
          <cell r="B23">
            <v>17.599999999999998</v>
          </cell>
          <cell r="C23">
            <v>4.26</v>
          </cell>
        </row>
        <row r="24">
          <cell r="B24">
            <v>17.819999999999997</v>
          </cell>
          <cell r="C24">
            <v>4.28</v>
          </cell>
        </row>
        <row r="25">
          <cell r="B25">
            <v>18.039999999999996</v>
          </cell>
          <cell r="C25">
            <v>4.31</v>
          </cell>
        </row>
        <row r="26">
          <cell r="B26">
            <v>18.259999999999998</v>
          </cell>
          <cell r="C26">
            <v>4.32</v>
          </cell>
        </row>
        <row r="27">
          <cell r="B27">
            <v>18.479999999999997</v>
          </cell>
          <cell r="C27">
            <v>4.34</v>
          </cell>
        </row>
        <row r="28">
          <cell r="B28">
            <v>18.7</v>
          </cell>
          <cell r="C28">
            <v>4.37</v>
          </cell>
        </row>
        <row r="29">
          <cell r="B29">
            <v>18.919999999999998</v>
          </cell>
          <cell r="C29">
            <v>4.4</v>
          </cell>
        </row>
        <row r="30">
          <cell r="B30">
            <v>19.139999999999997</v>
          </cell>
          <cell r="C30">
            <v>4.42</v>
          </cell>
        </row>
        <row r="31">
          <cell r="B31">
            <v>19.36</v>
          </cell>
          <cell r="C31">
            <v>4.44</v>
          </cell>
        </row>
        <row r="32">
          <cell r="B32">
            <v>19.58</v>
          </cell>
          <cell r="C32">
            <v>4.48</v>
          </cell>
        </row>
        <row r="33">
          <cell r="B33">
            <v>19.799999999999997</v>
          </cell>
          <cell r="C33">
            <v>4.5</v>
          </cell>
        </row>
        <row r="34">
          <cell r="B34">
            <v>20.019999999999996</v>
          </cell>
          <cell r="C34">
            <v>4.54</v>
          </cell>
        </row>
        <row r="35">
          <cell r="B35">
            <v>20.24</v>
          </cell>
          <cell r="C35">
            <v>4.57</v>
          </cell>
        </row>
        <row r="36">
          <cell r="B36">
            <v>20.459999999999997</v>
          </cell>
          <cell r="C36">
            <v>4.59</v>
          </cell>
        </row>
        <row r="37">
          <cell r="B37">
            <v>20.68</v>
          </cell>
          <cell r="C37">
            <v>4.62</v>
          </cell>
        </row>
        <row r="38">
          <cell r="B38">
            <v>20.9</v>
          </cell>
          <cell r="C38">
            <v>4.66</v>
          </cell>
        </row>
        <row r="39">
          <cell r="B39">
            <v>21.12</v>
          </cell>
          <cell r="C39">
            <v>4.7</v>
          </cell>
        </row>
        <row r="40">
          <cell r="B40">
            <v>21.339999999999996</v>
          </cell>
          <cell r="C40">
            <v>4.71</v>
          </cell>
        </row>
        <row r="41">
          <cell r="B41">
            <v>21.559999999999995</v>
          </cell>
          <cell r="C41">
            <v>4.75</v>
          </cell>
        </row>
        <row r="42">
          <cell r="B42">
            <v>21.779999999999998</v>
          </cell>
          <cell r="C42">
            <v>4.78</v>
          </cell>
        </row>
        <row r="43">
          <cell r="B43">
            <v>21.999999999999996</v>
          </cell>
          <cell r="C43">
            <v>4.8</v>
          </cell>
        </row>
        <row r="44">
          <cell r="B44">
            <v>22.22</v>
          </cell>
          <cell r="C44">
            <v>4.83</v>
          </cell>
        </row>
        <row r="45">
          <cell r="B45">
            <v>22.439999999999998</v>
          </cell>
          <cell r="C45">
            <v>4.85</v>
          </cell>
        </row>
        <row r="46">
          <cell r="B46">
            <v>22.66</v>
          </cell>
          <cell r="C46">
            <v>4.89</v>
          </cell>
        </row>
        <row r="47">
          <cell r="B47">
            <v>22.879999999999995</v>
          </cell>
          <cell r="C47">
            <v>4.92</v>
          </cell>
        </row>
        <row r="48">
          <cell r="B48">
            <v>23.099999999999998</v>
          </cell>
          <cell r="C48">
            <v>4.95</v>
          </cell>
        </row>
        <row r="49">
          <cell r="B49">
            <v>23.319999999999997</v>
          </cell>
          <cell r="C49">
            <v>4.96</v>
          </cell>
        </row>
        <row r="50">
          <cell r="B50">
            <v>23.539999999999996</v>
          </cell>
          <cell r="C50">
            <v>4.97</v>
          </cell>
        </row>
        <row r="51">
          <cell r="B51">
            <v>23.759999999999998</v>
          </cell>
          <cell r="C51">
            <v>4.98</v>
          </cell>
        </row>
        <row r="52">
          <cell r="B52">
            <v>23.979999999999997</v>
          </cell>
          <cell r="C52">
            <v>4.99</v>
          </cell>
        </row>
        <row r="53">
          <cell r="B53">
            <v>24.2</v>
          </cell>
          <cell r="C53">
            <v>5.01</v>
          </cell>
        </row>
        <row r="54">
          <cell r="B54">
            <v>24.419999999999995</v>
          </cell>
          <cell r="C54">
            <v>5.05</v>
          </cell>
        </row>
        <row r="55">
          <cell r="B55">
            <v>24.639999999999997</v>
          </cell>
          <cell r="C55">
            <v>5.09</v>
          </cell>
        </row>
        <row r="56">
          <cell r="B56">
            <v>24.859999999999996</v>
          </cell>
          <cell r="C56">
            <v>5.12</v>
          </cell>
        </row>
        <row r="57">
          <cell r="B57">
            <v>25.08</v>
          </cell>
          <cell r="C57">
            <v>5.14</v>
          </cell>
        </row>
        <row r="58">
          <cell r="B58">
            <v>25.299999999999997</v>
          </cell>
          <cell r="C58">
            <v>5.16</v>
          </cell>
        </row>
        <row r="59">
          <cell r="B59">
            <v>25.52</v>
          </cell>
          <cell r="C59">
            <v>5.18</v>
          </cell>
        </row>
        <row r="60">
          <cell r="B60">
            <v>25.74</v>
          </cell>
          <cell r="C60">
            <v>5.2</v>
          </cell>
        </row>
        <row r="61">
          <cell r="B61">
            <v>25.959999999999994</v>
          </cell>
          <cell r="C61">
            <v>5.22</v>
          </cell>
        </row>
        <row r="62">
          <cell r="B62">
            <v>26.179999999999996</v>
          </cell>
          <cell r="C62">
            <v>5.24</v>
          </cell>
        </row>
        <row r="63">
          <cell r="B63">
            <v>26.399999999999995</v>
          </cell>
          <cell r="C63">
            <v>5.25</v>
          </cell>
        </row>
        <row r="64">
          <cell r="B64">
            <v>26.619999999999997</v>
          </cell>
          <cell r="C64">
            <v>5.26</v>
          </cell>
        </row>
        <row r="65">
          <cell r="B65">
            <v>26.839999999999996</v>
          </cell>
          <cell r="C65">
            <v>5.27</v>
          </cell>
        </row>
        <row r="66">
          <cell r="B66">
            <v>27.06</v>
          </cell>
          <cell r="C66">
            <v>5.27</v>
          </cell>
        </row>
        <row r="67">
          <cell r="B67">
            <v>27.279999999999998</v>
          </cell>
          <cell r="C67">
            <v>5.27</v>
          </cell>
        </row>
        <row r="68">
          <cell r="B68">
            <v>27.5</v>
          </cell>
          <cell r="C68">
            <v>5.27</v>
          </cell>
        </row>
        <row r="69">
          <cell r="B69">
            <v>27.719999999999995</v>
          </cell>
          <cell r="C69">
            <v>5.28</v>
          </cell>
        </row>
        <row r="70">
          <cell r="B70">
            <v>27.939999999999998</v>
          </cell>
          <cell r="C70">
            <v>5.28</v>
          </cell>
        </row>
        <row r="71">
          <cell r="B71">
            <v>28.159999999999997</v>
          </cell>
          <cell r="C71">
            <v>5.3</v>
          </cell>
        </row>
        <row r="72">
          <cell r="B72">
            <v>28.379999999999995</v>
          </cell>
          <cell r="C72">
            <v>5.31</v>
          </cell>
        </row>
        <row r="73">
          <cell r="B73">
            <v>28.599999999999998</v>
          </cell>
          <cell r="C73">
            <v>5.36</v>
          </cell>
        </row>
        <row r="74">
          <cell r="B74">
            <v>28.819999999999997</v>
          </cell>
          <cell r="C74">
            <v>5.41</v>
          </cell>
        </row>
        <row r="75">
          <cell r="B75">
            <v>29.04</v>
          </cell>
          <cell r="C75">
            <v>5.45</v>
          </cell>
        </row>
        <row r="76">
          <cell r="B76">
            <v>29.259999999999994</v>
          </cell>
          <cell r="C76">
            <v>5.47</v>
          </cell>
        </row>
        <row r="77">
          <cell r="B77">
            <v>29.479999999999997</v>
          </cell>
          <cell r="C77">
            <v>5.5</v>
          </cell>
        </row>
        <row r="78">
          <cell r="B78">
            <v>29.699999999999996</v>
          </cell>
          <cell r="C78">
            <v>5.54</v>
          </cell>
        </row>
        <row r="79">
          <cell r="B79">
            <v>29.919999999999998</v>
          </cell>
          <cell r="C79">
            <v>5.58</v>
          </cell>
        </row>
        <row r="80">
          <cell r="B80">
            <v>30.139999999999997</v>
          </cell>
          <cell r="C80">
            <v>5.58</v>
          </cell>
        </row>
        <row r="81">
          <cell r="B81">
            <v>30.36</v>
          </cell>
          <cell r="C81">
            <v>5.6</v>
          </cell>
        </row>
        <row r="82">
          <cell r="B82">
            <v>30.58</v>
          </cell>
          <cell r="C82">
            <v>5.65</v>
          </cell>
        </row>
        <row r="83">
          <cell r="B83">
            <v>30.799999999999994</v>
          </cell>
          <cell r="C83">
            <v>5.68</v>
          </cell>
        </row>
        <row r="84">
          <cell r="B84">
            <v>31.019999999999996</v>
          </cell>
          <cell r="C84">
            <v>5.69</v>
          </cell>
        </row>
        <row r="85">
          <cell r="B85">
            <v>31.239999999999995</v>
          </cell>
          <cell r="C85">
            <v>5.75</v>
          </cell>
        </row>
        <row r="86">
          <cell r="B86">
            <v>31.459999999999997</v>
          </cell>
          <cell r="C86">
            <v>5.77</v>
          </cell>
        </row>
        <row r="87">
          <cell r="B87">
            <v>31.679999999999996</v>
          </cell>
          <cell r="C87">
            <v>5.8</v>
          </cell>
        </row>
        <row r="88">
          <cell r="B88">
            <v>31.9</v>
          </cell>
          <cell r="C88">
            <v>5.82</v>
          </cell>
        </row>
        <row r="89">
          <cell r="B89">
            <v>32.12</v>
          </cell>
          <cell r="C89">
            <v>5.86</v>
          </cell>
        </row>
        <row r="90">
          <cell r="B90">
            <v>32.339999999999996</v>
          </cell>
          <cell r="C90">
            <v>5.88</v>
          </cell>
        </row>
        <row r="91">
          <cell r="B91">
            <v>32.559999999999995</v>
          </cell>
          <cell r="C91">
            <v>5.91</v>
          </cell>
        </row>
        <row r="92">
          <cell r="B92">
            <v>32.78</v>
          </cell>
          <cell r="C92">
            <v>5.94</v>
          </cell>
        </row>
        <row r="93">
          <cell r="B93">
            <v>32.99999999999999</v>
          </cell>
          <cell r="C93">
            <v>5.97</v>
          </cell>
        </row>
        <row r="94">
          <cell r="B94">
            <v>33.21999999999999</v>
          </cell>
          <cell r="C94">
            <v>5.99</v>
          </cell>
        </row>
        <row r="95">
          <cell r="B95">
            <v>33.44</v>
          </cell>
          <cell r="C95">
            <v>6</v>
          </cell>
        </row>
        <row r="96">
          <cell r="B96">
            <v>33.66</v>
          </cell>
          <cell r="C96">
            <v>6.03</v>
          </cell>
        </row>
        <row r="97">
          <cell r="B97">
            <v>33.879999999999995</v>
          </cell>
          <cell r="C97">
            <v>6.07</v>
          </cell>
        </row>
        <row r="98">
          <cell r="B98">
            <v>34.099999999999994</v>
          </cell>
          <cell r="C98">
            <v>6.09</v>
          </cell>
        </row>
        <row r="99">
          <cell r="B99">
            <v>34.32</v>
          </cell>
          <cell r="C99">
            <v>6.13</v>
          </cell>
        </row>
        <row r="100">
          <cell r="B100">
            <v>34.53999999999999</v>
          </cell>
          <cell r="C100">
            <v>6.15</v>
          </cell>
        </row>
        <row r="101">
          <cell r="B101">
            <v>34.76</v>
          </cell>
          <cell r="C101">
            <v>6.17</v>
          </cell>
        </row>
        <row r="102">
          <cell r="B102">
            <v>34.98</v>
          </cell>
          <cell r="C102">
            <v>6.18</v>
          </cell>
        </row>
        <row r="103">
          <cell r="B103">
            <v>35.199999999999996</v>
          </cell>
          <cell r="C103">
            <v>6.19</v>
          </cell>
        </row>
        <row r="104">
          <cell r="B104">
            <v>35.419999999999995</v>
          </cell>
          <cell r="C104">
            <v>6.21</v>
          </cell>
        </row>
        <row r="105">
          <cell r="B105">
            <v>35.63999999999999</v>
          </cell>
          <cell r="C105">
            <v>6.21</v>
          </cell>
        </row>
        <row r="106">
          <cell r="B106">
            <v>35.86</v>
          </cell>
          <cell r="C106">
            <v>6.23</v>
          </cell>
        </row>
        <row r="107">
          <cell r="B107">
            <v>36.07999999999999</v>
          </cell>
          <cell r="C107">
            <v>6.29</v>
          </cell>
        </row>
        <row r="108">
          <cell r="B108">
            <v>36.3</v>
          </cell>
          <cell r="C108">
            <v>6.31</v>
          </cell>
        </row>
        <row r="109">
          <cell r="B109">
            <v>36.519999999999996</v>
          </cell>
          <cell r="C109">
            <v>6.33</v>
          </cell>
        </row>
        <row r="110">
          <cell r="B110">
            <v>36.739999999999995</v>
          </cell>
          <cell r="C110">
            <v>6.34</v>
          </cell>
        </row>
        <row r="111">
          <cell r="B111">
            <v>36.959999999999994</v>
          </cell>
          <cell r="C111">
            <v>6.37</v>
          </cell>
        </row>
        <row r="112">
          <cell r="B112">
            <v>37.18</v>
          </cell>
          <cell r="C112">
            <v>6.42</v>
          </cell>
        </row>
        <row r="113">
          <cell r="B113">
            <v>37.4</v>
          </cell>
          <cell r="C113">
            <v>6.43</v>
          </cell>
        </row>
        <row r="114">
          <cell r="B114">
            <v>37.61999999999999</v>
          </cell>
          <cell r="C114">
            <v>6.44</v>
          </cell>
        </row>
        <row r="115">
          <cell r="B115">
            <v>37.839999999999996</v>
          </cell>
          <cell r="C115">
            <v>6.46</v>
          </cell>
        </row>
        <row r="116">
          <cell r="B116">
            <v>38.059999999999995</v>
          </cell>
          <cell r="C116">
            <v>6.47</v>
          </cell>
        </row>
        <row r="117">
          <cell r="B117">
            <v>38.279999999999994</v>
          </cell>
          <cell r="C117">
            <v>6.49</v>
          </cell>
        </row>
        <row r="118">
          <cell r="B118">
            <v>38.49999999999999</v>
          </cell>
          <cell r="C118">
            <v>6.52</v>
          </cell>
        </row>
        <row r="119">
          <cell r="B119">
            <v>38.72</v>
          </cell>
          <cell r="C119">
            <v>6.54</v>
          </cell>
        </row>
        <row r="120">
          <cell r="B120">
            <v>38.94</v>
          </cell>
          <cell r="C120">
            <v>6.57</v>
          </cell>
        </row>
        <row r="121">
          <cell r="B121">
            <v>39.16</v>
          </cell>
          <cell r="C121">
            <v>6.6</v>
          </cell>
        </row>
        <row r="122">
          <cell r="B122">
            <v>39.379999999999995</v>
          </cell>
          <cell r="C122">
            <v>6.63</v>
          </cell>
        </row>
        <row r="123">
          <cell r="B123">
            <v>39.599999999999994</v>
          </cell>
          <cell r="C123">
            <v>6.66</v>
          </cell>
        </row>
        <row r="124">
          <cell r="B124">
            <v>39.81999999999999</v>
          </cell>
          <cell r="C124">
            <v>6.68</v>
          </cell>
        </row>
        <row r="125">
          <cell r="B125">
            <v>40.03999999999999</v>
          </cell>
          <cell r="C125">
            <v>6.71</v>
          </cell>
        </row>
        <row r="126">
          <cell r="B126">
            <v>40.26</v>
          </cell>
          <cell r="C126">
            <v>6.71</v>
          </cell>
        </row>
        <row r="127">
          <cell r="B127">
            <v>40.48</v>
          </cell>
          <cell r="C127">
            <v>6.74</v>
          </cell>
        </row>
        <row r="128">
          <cell r="B128">
            <v>40.69999999999999</v>
          </cell>
          <cell r="C128">
            <v>6.75</v>
          </cell>
        </row>
        <row r="129">
          <cell r="B129">
            <v>40.919999999999995</v>
          </cell>
          <cell r="C129">
            <v>6.77</v>
          </cell>
        </row>
        <row r="130">
          <cell r="B130">
            <v>41.13999999999999</v>
          </cell>
          <cell r="C130">
            <v>6.79</v>
          </cell>
        </row>
        <row r="131">
          <cell r="B131">
            <v>41.36</v>
          </cell>
          <cell r="C131">
            <v>6.85</v>
          </cell>
        </row>
        <row r="132">
          <cell r="B132">
            <v>41.57999999999999</v>
          </cell>
          <cell r="C132">
            <v>6.85</v>
          </cell>
        </row>
        <row r="133">
          <cell r="B133">
            <v>41.8</v>
          </cell>
          <cell r="C133">
            <v>6.87</v>
          </cell>
        </row>
        <row r="134">
          <cell r="B134">
            <v>42.019999999999996</v>
          </cell>
          <cell r="C134">
            <v>6.91</v>
          </cell>
        </row>
        <row r="135">
          <cell r="B135">
            <v>42.24</v>
          </cell>
          <cell r="C135">
            <v>6.94</v>
          </cell>
        </row>
        <row r="136">
          <cell r="B136">
            <v>42.459999999999994</v>
          </cell>
          <cell r="C136">
            <v>6.98</v>
          </cell>
        </row>
        <row r="137">
          <cell r="B137">
            <v>42.56999999999999</v>
          </cell>
          <cell r="C137">
            <v>7</v>
          </cell>
        </row>
      </sheetData>
      <sheetData sheetId="3">
        <row r="5">
          <cell r="R5">
            <v>0</v>
          </cell>
          <cell r="S5">
            <v>39.05</v>
          </cell>
        </row>
        <row r="6">
          <cell r="R6">
            <v>7</v>
          </cell>
          <cell r="S6">
            <v>39.05</v>
          </cell>
        </row>
        <row r="7">
          <cell r="B7">
            <v>0</v>
          </cell>
          <cell r="C7">
            <v>3.82</v>
          </cell>
        </row>
        <row r="8">
          <cell r="B8">
            <v>1.0999999999999999</v>
          </cell>
          <cell r="C8">
            <v>3.84</v>
          </cell>
        </row>
        <row r="9">
          <cell r="B9">
            <v>2.1999999999999997</v>
          </cell>
          <cell r="C9">
            <v>3.87</v>
          </cell>
        </row>
        <row r="10">
          <cell r="B10">
            <v>3.2999999999999994</v>
          </cell>
          <cell r="C10">
            <v>3.9</v>
          </cell>
        </row>
        <row r="11">
          <cell r="B11">
            <v>4.3999999999999995</v>
          </cell>
          <cell r="C11">
            <v>3.95</v>
          </cell>
        </row>
        <row r="12">
          <cell r="B12">
            <v>5.499999999999999</v>
          </cell>
          <cell r="C12">
            <v>4.04</v>
          </cell>
        </row>
        <row r="13">
          <cell r="B13">
            <v>6.599999999999999</v>
          </cell>
          <cell r="C13">
            <v>4.12</v>
          </cell>
        </row>
        <row r="14">
          <cell r="B14">
            <v>7.699999999999998</v>
          </cell>
          <cell r="C14">
            <v>4.12</v>
          </cell>
        </row>
        <row r="15">
          <cell r="B15">
            <v>8.799999999999999</v>
          </cell>
          <cell r="C15">
            <v>4.2</v>
          </cell>
        </row>
        <row r="16">
          <cell r="B16">
            <v>9.899999999999999</v>
          </cell>
          <cell r="C16">
            <v>4.28</v>
          </cell>
        </row>
        <row r="17">
          <cell r="B17">
            <v>10.999999999999998</v>
          </cell>
          <cell r="C17">
            <v>4.49</v>
          </cell>
        </row>
        <row r="18">
          <cell r="B18">
            <v>12.1</v>
          </cell>
          <cell r="C18">
            <v>4.61</v>
          </cell>
        </row>
        <row r="19">
          <cell r="B19">
            <v>12.319999999999999</v>
          </cell>
          <cell r="C19">
            <v>4.62</v>
          </cell>
        </row>
        <row r="20">
          <cell r="B20">
            <v>12.54</v>
          </cell>
          <cell r="C20">
            <v>4.64</v>
          </cell>
        </row>
        <row r="21">
          <cell r="B21">
            <v>12.76</v>
          </cell>
          <cell r="C21">
            <v>4.66</v>
          </cell>
        </row>
        <row r="22">
          <cell r="B22">
            <v>12.979999999999997</v>
          </cell>
          <cell r="C22">
            <v>4.68</v>
          </cell>
        </row>
        <row r="23">
          <cell r="B23">
            <v>13.199999999999998</v>
          </cell>
          <cell r="C23">
            <v>4.71</v>
          </cell>
        </row>
        <row r="24">
          <cell r="B24">
            <v>13.419999999999998</v>
          </cell>
          <cell r="C24">
            <v>4.73</v>
          </cell>
        </row>
        <row r="25">
          <cell r="B25">
            <v>13.639999999999999</v>
          </cell>
          <cell r="C25">
            <v>4.75</v>
          </cell>
        </row>
        <row r="26">
          <cell r="B26">
            <v>13.859999999999998</v>
          </cell>
          <cell r="C26">
            <v>4.76</v>
          </cell>
        </row>
        <row r="27">
          <cell r="B27">
            <v>14.079999999999998</v>
          </cell>
          <cell r="C27">
            <v>4.77</v>
          </cell>
        </row>
        <row r="28">
          <cell r="B28">
            <v>14.299999999999999</v>
          </cell>
          <cell r="C28">
            <v>4.82</v>
          </cell>
        </row>
        <row r="29">
          <cell r="B29">
            <v>14.52</v>
          </cell>
          <cell r="C29">
            <v>4.88</v>
          </cell>
        </row>
        <row r="30">
          <cell r="B30">
            <v>14.739999999999998</v>
          </cell>
          <cell r="C30">
            <v>4.88</v>
          </cell>
        </row>
        <row r="31">
          <cell r="B31">
            <v>14.959999999999999</v>
          </cell>
          <cell r="C31">
            <v>4.95</v>
          </cell>
        </row>
        <row r="32">
          <cell r="B32">
            <v>15.18</v>
          </cell>
          <cell r="C32">
            <v>4.97</v>
          </cell>
        </row>
        <row r="33">
          <cell r="B33">
            <v>15.399999999999997</v>
          </cell>
          <cell r="C33">
            <v>4.99</v>
          </cell>
        </row>
        <row r="34">
          <cell r="B34">
            <v>15.619999999999997</v>
          </cell>
          <cell r="C34">
            <v>5.01</v>
          </cell>
        </row>
        <row r="35">
          <cell r="B35">
            <v>15.839999999999998</v>
          </cell>
          <cell r="C35">
            <v>5.03</v>
          </cell>
        </row>
        <row r="36">
          <cell r="B36">
            <v>16.06</v>
          </cell>
          <cell r="C36">
            <v>5.05</v>
          </cell>
        </row>
        <row r="37">
          <cell r="B37">
            <v>16.279999999999998</v>
          </cell>
          <cell r="C37">
            <v>5.07</v>
          </cell>
        </row>
        <row r="38">
          <cell r="B38">
            <v>16.499999999999996</v>
          </cell>
          <cell r="C38">
            <v>5.15</v>
          </cell>
        </row>
        <row r="39">
          <cell r="B39">
            <v>16.72</v>
          </cell>
          <cell r="C39">
            <v>5.24</v>
          </cell>
        </row>
        <row r="40">
          <cell r="B40">
            <v>16.939999999999998</v>
          </cell>
          <cell r="C40">
            <v>5.28</v>
          </cell>
        </row>
        <row r="41">
          <cell r="B41">
            <v>17.16</v>
          </cell>
          <cell r="C41">
            <v>5.34</v>
          </cell>
        </row>
        <row r="42">
          <cell r="B42">
            <v>17.38</v>
          </cell>
          <cell r="C42">
            <v>5.37</v>
          </cell>
        </row>
        <row r="43">
          <cell r="B43">
            <v>17.599999999999998</v>
          </cell>
          <cell r="C43">
            <v>5.39</v>
          </cell>
        </row>
        <row r="44">
          <cell r="B44">
            <v>17.819999999999997</v>
          </cell>
          <cell r="C44">
            <v>5.41</v>
          </cell>
        </row>
        <row r="45">
          <cell r="B45">
            <v>18.039999999999996</v>
          </cell>
          <cell r="C45">
            <v>5.43</v>
          </cell>
        </row>
        <row r="46">
          <cell r="B46">
            <v>18.259999999999998</v>
          </cell>
          <cell r="C46">
            <v>5.45</v>
          </cell>
        </row>
        <row r="47">
          <cell r="B47">
            <v>18.479999999999997</v>
          </cell>
          <cell r="C47">
            <v>5.47</v>
          </cell>
        </row>
        <row r="48">
          <cell r="B48">
            <v>18.7</v>
          </cell>
          <cell r="C48">
            <v>5.48</v>
          </cell>
        </row>
        <row r="49">
          <cell r="B49">
            <v>18.919999999999998</v>
          </cell>
          <cell r="C49">
            <v>5.53</v>
          </cell>
        </row>
        <row r="50">
          <cell r="B50">
            <v>19.139999999999997</v>
          </cell>
          <cell r="C50">
            <v>5.58</v>
          </cell>
        </row>
        <row r="51">
          <cell r="B51">
            <v>19.36</v>
          </cell>
          <cell r="C51">
            <v>5.63</v>
          </cell>
        </row>
        <row r="52">
          <cell r="B52">
            <v>19.58</v>
          </cell>
          <cell r="C52">
            <v>5.65</v>
          </cell>
        </row>
        <row r="53">
          <cell r="B53">
            <v>19.799999999999997</v>
          </cell>
          <cell r="C53">
            <v>5.71</v>
          </cell>
        </row>
        <row r="54">
          <cell r="B54">
            <v>20.019999999999996</v>
          </cell>
          <cell r="C54">
            <v>5.72</v>
          </cell>
        </row>
        <row r="55">
          <cell r="B55">
            <v>20.24</v>
          </cell>
          <cell r="C55">
            <v>5.74</v>
          </cell>
        </row>
        <row r="56">
          <cell r="B56">
            <v>20.459999999999997</v>
          </cell>
          <cell r="C56">
            <v>5.76</v>
          </cell>
        </row>
        <row r="57">
          <cell r="B57">
            <v>20.68</v>
          </cell>
          <cell r="C57">
            <v>5.78</v>
          </cell>
        </row>
        <row r="58">
          <cell r="B58">
            <v>20.9</v>
          </cell>
          <cell r="C58">
            <v>5.79</v>
          </cell>
        </row>
        <row r="59">
          <cell r="B59">
            <v>21.12</v>
          </cell>
          <cell r="C59">
            <v>5.8</v>
          </cell>
        </row>
        <row r="60">
          <cell r="B60">
            <v>21.339999999999996</v>
          </cell>
          <cell r="C60">
            <v>5.81</v>
          </cell>
        </row>
        <row r="61">
          <cell r="B61">
            <v>21.559999999999995</v>
          </cell>
          <cell r="C61">
            <v>5.82</v>
          </cell>
        </row>
        <row r="62">
          <cell r="B62">
            <v>21.779999999999998</v>
          </cell>
          <cell r="C62">
            <v>5.82</v>
          </cell>
        </row>
        <row r="63">
          <cell r="B63">
            <v>21.999999999999996</v>
          </cell>
          <cell r="C63">
            <v>5.82</v>
          </cell>
        </row>
        <row r="64">
          <cell r="B64">
            <v>22.22</v>
          </cell>
          <cell r="C64">
            <v>5.83</v>
          </cell>
        </row>
        <row r="65">
          <cell r="B65">
            <v>22.439999999999998</v>
          </cell>
          <cell r="C65">
            <v>5.84</v>
          </cell>
        </row>
        <row r="66">
          <cell r="B66">
            <v>22.66</v>
          </cell>
          <cell r="C66">
            <v>5.86</v>
          </cell>
        </row>
        <row r="67">
          <cell r="B67">
            <v>22.879999999999995</v>
          </cell>
          <cell r="C67">
            <v>5.9</v>
          </cell>
        </row>
        <row r="68">
          <cell r="B68">
            <v>23.099999999999998</v>
          </cell>
          <cell r="C68">
            <v>5.91</v>
          </cell>
        </row>
        <row r="69">
          <cell r="B69">
            <v>23.319999999999997</v>
          </cell>
          <cell r="C69">
            <v>5.92</v>
          </cell>
        </row>
        <row r="70">
          <cell r="B70">
            <v>23.539999999999996</v>
          </cell>
          <cell r="C70">
            <v>5.94</v>
          </cell>
        </row>
        <row r="71">
          <cell r="B71">
            <v>23.759999999999998</v>
          </cell>
          <cell r="C71">
            <v>5.96</v>
          </cell>
        </row>
        <row r="72">
          <cell r="B72">
            <v>23.979999999999997</v>
          </cell>
          <cell r="C72">
            <v>5.98</v>
          </cell>
        </row>
        <row r="73">
          <cell r="B73">
            <v>24.2</v>
          </cell>
          <cell r="C73">
            <v>5.99</v>
          </cell>
        </row>
        <row r="74">
          <cell r="B74">
            <v>24.419999999999995</v>
          </cell>
          <cell r="C74">
            <v>6.02</v>
          </cell>
        </row>
        <row r="75">
          <cell r="B75">
            <v>24.639999999999997</v>
          </cell>
          <cell r="C75">
            <v>6.03</v>
          </cell>
        </row>
        <row r="76">
          <cell r="B76">
            <v>24.859999999999996</v>
          </cell>
          <cell r="C76">
            <v>6.04</v>
          </cell>
        </row>
        <row r="77">
          <cell r="B77">
            <v>25.08</v>
          </cell>
          <cell r="C77">
            <v>6.06</v>
          </cell>
        </row>
        <row r="78">
          <cell r="B78">
            <v>25.299999999999997</v>
          </cell>
          <cell r="C78">
            <v>6.09</v>
          </cell>
        </row>
        <row r="79">
          <cell r="B79">
            <v>25.52</v>
          </cell>
          <cell r="C79">
            <v>6.13</v>
          </cell>
        </row>
        <row r="80">
          <cell r="B80">
            <v>25.74</v>
          </cell>
          <cell r="C80">
            <v>6.16</v>
          </cell>
        </row>
        <row r="81">
          <cell r="B81">
            <v>25.959999999999994</v>
          </cell>
          <cell r="C81">
            <v>6.17</v>
          </cell>
        </row>
        <row r="82">
          <cell r="B82">
            <v>26.179999999999996</v>
          </cell>
          <cell r="C82">
            <v>6.18</v>
          </cell>
        </row>
        <row r="83">
          <cell r="B83">
            <v>26.399999999999995</v>
          </cell>
          <cell r="C83">
            <v>6.2</v>
          </cell>
        </row>
        <row r="84">
          <cell r="B84">
            <v>26.619999999999997</v>
          </cell>
          <cell r="C84">
            <v>6.21</v>
          </cell>
        </row>
        <row r="85">
          <cell r="B85">
            <v>26.839999999999996</v>
          </cell>
          <cell r="C85">
            <v>6.22</v>
          </cell>
        </row>
        <row r="86">
          <cell r="B86">
            <v>27.06</v>
          </cell>
          <cell r="C86">
            <v>6.23</v>
          </cell>
        </row>
        <row r="87">
          <cell r="B87">
            <v>27.279999999999998</v>
          </cell>
          <cell r="C87">
            <v>6.24</v>
          </cell>
        </row>
        <row r="88">
          <cell r="B88">
            <v>27.5</v>
          </cell>
          <cell r="C88">
            <v>6.25</v>
          </cell>
        </row>
        <row r="89">
          <cell r="B89">
            <v>27.719999999999995</v>
          </cell>
          <cell r="C89">
            <v>6.27</v>
          </cell>
        </row>
        <row r="90">
          <cell r="B90">
            <v>27.939999999999998</v>
          </cell>
          <cell r="C90">
            <v>6.28</v>
          </cell>
        </row>
        <row r="91">
          <cell r="B91">
            <v>28.159999999999997</v>
          </cell>
          <cell r="C91">
            <v>6.3</v>
          </cell>
        </row>
        <row r="92">
          <cell r="B92">
            <v>28.379999999999995</v>
          </cell>
          <cell r="C92">
            <v>6.32</v>
          </cell>
        </row>
        <row r="93">
          <cell r="B93">
            <v>28.599999999999998</v>
          </cell>
          <cell r="C93">
            <v>6.33</v>
          </cell>
        </row>
        <row r="94">
          <cell r="B94">
            <v>28.819999999999997</v>
          </cell>
          <cell r="C94">
            <v>6.34</v>
          </cell>
        </row>
        <row r="95">
          <cell r="B95">
            <v>29.04</v>
          </cell>
          <cell r="C95">
            <v>6.35</v>
          </cell>
        </row>
        <row r="96">
          <cell r="B96">
            <v>29.259999999999994</v>
          </cell>
          <cell r="C96">
            <v>6.36</v>
          </cell>
        </row>
        <row r="97">
          <cell r="B97">
            <v>29.479999999999997</v>
          </cell>
          <cell r="C97">
            <v>6.37</v>
          </cell>
        </row>
        <row r="98">
          <cell r="B98">
            <v>29.699999999999996</v>
          </cell>
          <cell r="C98">
            <v>6.38</v>
          </cell>
        </row>
        <row r="99">
          <cell r="B99">
            <v>29.919999999999998</v>
          </cell>
          <cell r="C99">
            <v>6.41</v>
          </cell>
        </row>
        <row r="100">
          <cell r="B100">
            <v>30.139999999999997</v>
          </cell>
          <cell r="C100">
            <v>6.44</v>
          </cell>
        </row>
        <row r="101">
          <cell r="B101">
            <v>30.36</v>
          </cell>
          <cell r="C101">
            <v>6.46</v>
          </cell>
        </row>
        <row r="102">
          <cell r="B102">
            <v>30.58</v>
          </cell>
          <cell r="C102">
            <v>6.47</v>
          </cell>
        </row>
        <row r="103">
          <cell r="B103">
            <v>30.799999999999994</v>
          </cell>
          <cell r="C103">
            <v>6.48</v>
          </cell>
        </row>
        <row r="104">
          <cell r="B104">
            <v>31.019999999999996</v>
          </cell>
          <cell r="C104">
            <v>6.49</v>
          </cell>
        </row>
        <row r="105">
          <cell r="B105">
            <v>31.239999999999995</v>
          </cell>
          <cell r="C105">
            <v>6.5</v>
          </cell>
        </row>
        <row r="106">
          <cell r="B106">
            <v>31.459999999999997</v>
          </cell>
          <cell r="C106">
            <v>6.51</v>
          </cell>
        </row>
        <row r="107">
          <cell r="B107">
            <v>31.679999999999996</v>
          </cell>
          <cell r="C107">
            <v>6.54</v>
          </cell>
        </row>
        <row r="108">
          <cell r="B108">
            <v>31.9</v>
          </cell>
          <cell r="C108">
            <v>6.55</v>
          </cell>
        </row>
        <row r="109">
          <cell r="B109">
            <v>32.12</v>
          </cell>
          <cell r="C109">
            <v>6.55</v>
          </cell>
        </row>
        <row r="110">
          <cell r="B110">
            <v>32.339999999999996</v>
          </cell>
          <cell r="C110">
            <v>6.56</v>
          </cell>
        </row>
        <row r="111">
          <cell r="B111">
            <v>32.559999999999995</v>
          </cell>
          <cell r="C111">
            <v>6.57</v>
          </cell>
        </row>
        <row r="112">
          <cell r="B112">
            <v>32.78</v>
          </cell>
          <cell r="C112">
            <v>6.59</v>
          </cell>
        </row>
        <row r="113">
          <cell r="B113">
            <v>32.99999999999999</v>
          </cell>
          <cell r="C113">
            <v>6.61</v>
          </cell>
        </row>
        <row r="114">
          <cell r="B114">
            <v>33.21999999999999</v>
          </cell>
          <cell r="C114">
            <v>6.64</v>
          </cell>
        </row>
        <row r="115">
          <cell r="B115">
            <v>33.44</v>
          </cell>
          <cell r="C115">
            <v>6.65</v>
          </cell>
        </row>
        <row r="116">
          <cell r="B116">
            <v>33.66</v>
          </cell>
          <cell r="C116">
            <v>6.65</v>
          </cell>
        </row>
        <row r="117">
          <cell r="B117">
            <v>33.879999999999995</v>
          </cell>
          <cell r="C117">
            <v>6.66</v>
          </cell>
        </row>
        <row r="118">
          <cell r="B118">
            <v>34.099999999999994</v>
          </cell>
          <cell r="C118">
            <v>6.67</v>
          </cell>
        </row>
        <row r="119">
          <cell r="B119">
            <v>34.32</v>
          </cell>
          <cell r="C119">
            <v>6.69</v>
          </cell>
        </row>
        <row r="120">
          <cell r="B120">
            <v>34.53999999999999</v>
          </cell>
          <cell r="C120">
            <v>6.71</v>
          </cell>
        </row>
        <row r="121">
          <cell r="B121">
            <v>34.76</v>
          </cell>
          <cell r="C121">
            <v>6.72</v>
          </cell>
        </row>
        <row r="122">
          <cell r="B122">
            <v>34.98</v>
          </cell>
          <cell r="C122">
            <v>6.74</v>
          </cell>
        </row>
        <row r="123">
          <cell r="B123">
            <v>35.199999999999996</v>
          </cell>
          <cell r="C123">
            <v>6.75</v>
          </cell>
        </row>
        <row r="124">
          <cell r="B124">
            <v>35.419999999999995</v>
          </cell>
          <cell r="C124">
            <v>6.76</v>
          </cell>
        </row>
        <row r="125">
          <cell r="B125">
            <v>35.63999999999999</v>
          </cell>
          <cell r="C125">
            <v>6.76</v>
          </cell>
        </row>
        <row r="126">
          <cell r="B126">
            <v>35.86</v>
          </cell>
          <cell r="C126">
            <v>6.78</v>
          </cell>
        </row>
        <row r="127">
          <cell r="B127">
            <v>36.07999999999999</v>
          </cell>
          <cell r="C127">
            <v>6.79</v>
          </cell>
        </row>
        <row r="128">
          <cell r="B128">
            <v>36.3</v>
          </cell>
          <cell r="C128">
            <v>6.79</v>
          </cell>
        </row>
        <row r="129">
          <cell r="B129">
            <v>36.519999999999996</v>
          </cell>
          <cell r="C129">
            <v>6.8</v>
          </cell>
        </row>
        <row r="130">
          <cell r="B130">
            <v>36.739999999999995</v>
          </cell>
          <cell r="C130">
            <v>6.84</v>
          </cell>
        </row>
        <row r="131">
          <cell r="B131">
            <v>36.959999999999994</v>
          </cell>
          <cell r="C131">
            <v>6.84</v>
          </cell>
        </row>
        <row r="132">
          <cell r="B132">
            <v>37.18</v>
          </cell>
          <cell r="C132">
            <v>6.88</v>
          </cell>
        </row>
        <row r="133">
          <cell r="B133">
            <v>37.4</v>
          </cell>
          <cell r="C133">
            <v>6.88</v>
          </cell>
        </row>
        <row r="134">
          <cell r="B134">
            <v>37.61999999999999</v>
          </cell>
          <cell r="C134">
            <v>6.89</v>
          </cell>
        </row>
        <row r="135">
          <cell r="B135">
            <v>37.839999999999996</v>
          </cell>
          <cell r="C135">
            <v>6.92</v>
          </cell>
        </row>
        <row r="136">
          <cell r="B136">
            <v>38.059999999999995</v>
          </cell>
          <cell r="C136">
            <v>6.93</v>
          </cell>
        </row>
        <row r="137">
          <cell r="B137">
            <v>38.279999999999994</v>
          </cell>
          <cell r="C137">
            <v>6.95</v>
          </cell>
        </row>
        <row r="138">
          <cell r="B138">
            <v>38.49999999999999</v>
          </cell>
          <cell r="C138">
            <v>6.96</v>
          </cell>
        </row>
        <row r="139">
          <cell r="B139">
            <v>38.72</v>
          </cell>
          <cell r="C139">
            <v>6.96</v>
          </cell>
        </row>
        <row r="140">
          <cell r="B140">
            <v>38.94</v>
          </cell>
          <cell r="C140">
            <v>6.99</v>
          </cell>
        </row>
        <row r="141">
          <cell r="B141">
            <v>39.05</v>
          </cell>
          <cell r="C141">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5"/>
  <sheetViews>
    <sheetView tabSelected="1" zoomScalePageLayoutView="0" workbookViewId="0" topLeftCell="A1">
      <selection activeCell="A1" sqref="A1:IV1"/>
    </sheetView>
  </sheetViews>
  <sheetFormatPr defaultColWidth="9.140625" defaultRowHeight="12.75"/>
  <cols>
    <col min="1" max="1" width="99.7109375" style="0" customWidth="1"/>
  </cols>
  <sheetData>
    <row r="1" ht="15.75">
      <c r="A1" s="1" t="s">
        <v>3</v>
      </c>
    </row>
    <row r="2" ht="15.75">
      <c r="A2" s="2" t="s">
        <v>151</v>
      </c>
    </row>
    <row r="3" ht="15.75">
      <c r="A3" s="2"/>
    </row>
    <row r="4" ht="37.5">
      <c r="A4" s="3" t="s">
        <v>206</v>
      </c>
    </row>
    <row r="5" ht="18.75">
      <c r="A5" s="3"/>
    </row>
    <row r="6" ht="18">
      <c r="A6" s="4" t="s">
        <v>152</v>
      </c>
    </row>
    <row r="7" ht="15">
      <c r="A7" s="4"/>
    </row>
    <row r="8" ht="25.5">
      <c r="A8" s="154" t="s">
        <v>218</v>
      </c>
    </row>
    <row r="9" ht="13.5">
      <c r="A9" s="155" t="s">
        <v>219</v>
      </c>
    </row>
    <row r="10" ht="15" customHeight="1">
      <c r="A10" s="154" t="s">
        <v>220</v>
      </c>
    </row>
    <row r="11" ht="18">
      <c r="A11" s="156"/>
    </row>
    <row r="12" ht="14.25">
      <c r="A12" s="80" t="s">
        <v>149</v>
      </c>
    </row>
    <row r="13" ht="15">
      <c r="A13" s="4" t="s">
        <v>210</v>
      </c>
    </row>
    <row r="14" ht="15">
      <c r="A14" s="157" t="s">
        <v>222</v>
      </c>
    </row>
    <row r="15" ht="29.25" customHeight="1">
      <c r="A15" s="157" t="s">
        <v>221</v>
      </c>
    </row>
    <row r="16" ht="30">
      <c r="A16" s="157" t="s">
        <v>223</v>
      </c>
    </row>
    <row r="17" ht="12.75">
      <c r="A17" s="81"/>
    </row>
    <row r="18" ht="15">
      <c r="A18" s="4" t="s">
        <v>4</v>
      </c>
    </row>
    <row r="19" s="10" customFormat="1" ht="45">
      <c r="A19" s="4" t="s">
        <v>244</v>
      </c>
    </row>
    <row r="20" ht="15">
      <c r="A20" s="4"/>
    </row>
    <row r="21" ht="87.75" customHeight="1">
      <c r="A21" s="6" t="s">
        <v>5</v>
      </c>
    </row>
    <row r="22" ht="15">
      <c r="A22" s="6"/>
    </row>
    <row r="23" ht="33" customHeight="1">
      <c r="A23" s="6" t="s">
        <v>6</v>
      </c>
    </row>
    <row r="24" ht="62.25">
      <c r="A24" s="4" t="s">
        <v>153</v>
      </c>
    </row>
    <row r="25" ht="15">
      <c r="A25" s="6"/>
    </row>
    <row r="26" ht="15">
      <c r="A26" s="5" t="s">
        <v>245</v>
      </c>
    </row>
    <row r="27" ht="30">
      <c r="A27" s="5" t="s">
        <v>246</v>
      </c>
    </row>
    <row r="28" ht="14.25">
      <c r="A28" s="5"/>
    </row>
    <row r="29" ht="90">
      <c r="A29" s="4" t="s">
        <v>13</v>
      </c>
    </row>
    <row r="30" ht="15">
      <c r="A30" s="6"/>
    </row>
    <row r="31" ht="15">
      <c r="A31" s="7" t="s">
        <v>7</v>
      </c>
    </row>
    <row r="32" ht="15">
      <c r="A32" s="7" t="s">
        <v>8</v>
      </c>
    </row>
    <row r="33" ht="15">
      <c r="A33" s="7" t="s">
        <v>9</v>
      </c>
    </row>
    <row r="34" ht="15">
      <c r="A34" s="7" t="s">
        <v>10</v>
      </c>
    </row>
    <row r="35" ht="15">
      <c r="A35" s="8" t="s">
        <v>11</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36"/>
  <sheetViews>
    <sheetView zoomScalePageLayoutView="0" workbookViewId="0" topLeftCell="A1">
      <selection activeCell="A1" sqref="A1:IV1"/>
    </sheetView>
  </sheetViews>
  <sheetFormatPr defaultColWidth="9.140625" defaultRowHeight="12.75"/>
  <cols>
    <col min="1" max="1" width="99.421875" style="0" customWidth="1"/>
  </cols>
  <sheetData>
    <row r="1" ht="37.5">
      <c r="A1" s="3" t="s">
        <v>210</v>
      </c>
    </row>
    <row r="2" ht="12.75">
      <c r="A2" s="9"/>
    </row>
    <row r="3" ht="14.25">
      <c r="A3" s="5" t="s">
        <v>226</v>
      </c>
    </row>
    <row r="4" s="10" customFormat="1" ht="135">
      <c r="A4" s="4" t="s">
        <v>154</v>
      </c>
    </row>
    <row r="5" ht="14.25">
      <c r="A5" s="19" t="s">
        <v>227</v>
      </c>
    </row>
    <row r="6" ht="67.5" customHeight="1">
      <c r="A6" s="6" t="s">
        <v>155</v>
      </c>
    </row>
    <row r="7" ht="14.25">
      <c r="A7" s="19" t="s">
        <v>228</v>
      </c>
    </row>
    <row r="8" ht="15">
      <c r="A8" s="20" t="s">
        <v>136</v>
      </c>
    </row>
    <row r="9" ht="80.25">
      <c r="A9" s="160" t="s">
        <v>229</v>
      </c>
    </row>
    <row r="10" ht="128.25" customHeight="1">
      <c r="A10" s="160" t="s">
        <v>230</v>
      </c>
    </row>
    <row r="11" ht="16.5">
      <c r="A11" s="20" t="s">
        <v>140</v>
      </c>
    </row>
    <row r="12" ht="158.25" customHeight="1">
      <c r="A12" s="160" t="s">
        <v>231</v>
      </c>
    </row>
    <row r="13" ht="15">
      <c r="A13" s="20" t="s">
        <v>139</v>
      </c>
    </row>
    <row r="14" ht="63.75" customHeight="1">
      <c r="A14" s="160" t="s">
        <v>232</v>
      </c>
    </row>
    <row r="15" ht="15">
      <c r="A15" s="20" t="s">
        <v>137</v>
      </c>
    </row>
    <row r="16" ht="38.25" customHeight="1">
      <c r="A16" s="160" t="s">
        <v>233</v>
      </c>
    </row>
    <row r="17" ht="15">
      <c r="A17" s="20" t="s">
        <v>138</v>
      </c>
    </row>
    <row r="18" ht="171" customHeight="1">
      <c r="A18" s="160" t="s">
        <v>236</v>
      </c>
    </row>
    <row r="19" ht="17.25" customHeight="1">
      <c r="A19" s="21" t="s">
        <v>234</v>
      </c>
    </row>
    <row r="20" ht="52.5" customHeight="1">
      <c r="A20" s="161" t="s">
        <v>237</v>
      </c>
    </row>
    <row r="21" ht="14.25">
      <c r="A21" s="19" t="s">
        <v>235</v>
      </c>
    </row>
    <row r="22" ht="84" customHeight="1">
      <c r="A22" s="193" t="s">
        <v>247</v>
      </c>
    </row>
    <row r="23" ht="16.5" customHeight="1">
      <c r="A23" s="5" t="s">
        <v>238</v>
      </c>
    </row>
    <row r="24" ht="66.75" customHeight="1">
      <c r="A24" s="160" t="s">
        <v>239</v>
      </c>
    </row>
    <row r="25" ht="57" customHeight="1">
      <c r="A25" s="160" t="s">
        <v>240</v>
      </c>
    </row>
    <row r="26" ht="51.75" customHeight="1">
      <c r="A26" s="193" t="s">
        <v>248</v>
      </c>
    </row>
    <row r="27" ht="34.5" customHeight="1">
      <c r="A27" s="160" t="s">
        <v>241</v>
      </c>
    </row>
    <row r="28" ht="14.25">
      <c r="A28" s="5"/>
    </row>
    <row r="29" ht="14.25">
      <c r="A29" s="5"/>
    </row>
    <row r="30" ht="15">
      <c r="A30" s="4"/>
    </row>
    <row r="31" ht="15">
      <c r="A31" s="6"/>
    </row>
    <row r="32" ht="15">
      <c r="A32" s="7"/>
    </row>
    <row r="33" ht="15">
      <c r="A33" s="7"/>
    </row>
    <row r="34" ht="15">
      <c r="A34" s="7"/>
    </row>
    <row r="35" ht="15">
      <c r="A35" s="7"/>
    </row>
    <row r="36" ht="15">
      <c r="A36" s="8"/>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N50"/>
  <sheetViews>
    <sheetView zoomScalePageLayoutView="0" workbookViewId="0" topLeftCell="A32">
      <selection activeCell="C51" sqref="C51"/>
    </sheetView>
  </sheetViews>
  <sheetFormatPr defaultColWidth="9.140625" defaultRowHeight="12.75"/>
  <cols>
    <col min="1" max="1" width="19.28125" style="15" customWidth="1"/>
    <col min="2" max="2" width="15.7109375" style="15" customWidth="1"/>
    <col min="3" max="3" width="11.57421875" style="15" customWidth="1"/>
    <col min="4" max="4" width="10.140625" style="15" bestFit="1" customWidth="1"/>
    <col min="5" max="5" width="13.140625" style="15" customWidth="1"/>
    <col min="6" max="6" width="16.28125" style="15" customWidth="1"/>
    <col min="7" max="7" width="10.140625" style="14" customWidth="1"/>
    <col min="8" max="8" width="11.00390625" style="14" customWidth="1"/>
    <col min="9" max="9" width="15.140625" style="14" customWidth="1"/>
    <col min="10" max="10" width="20.00390625" style="14" customWidth="1"/>
    <col min="11" max="11" width="24.28125" style="14" customWidth="1"/>
    <col min="12" max="12" width="51.421875" style="15" customWidth="1"/>
    <col min="13" max="13" width="71.140625" style="15" customWidth="1"/>
    <col min="14" max="14" width="15.140625" style="15" customWidth="1"/>
    <col min="15" max="16384" width="9.140625" style="15" customWidth="1"/>
  </cols>
  <sheetData>
    <row r="1" ht="12.75">
      <c r="A1" s="18" t="s">
        <v>211</v>
      </c>
    </row>
    <row r="3" spans="1:14" s="12" customFormat="1" ht="12.75">
      <c r="A3" s="86" t="s">
        <v>182</v>
      </c>
      <c r="B3" s="86" t="s">
        <v>58</v>
      </c>
      <c r="C3" s="86" t="s">
        <v>59</v>
      </c>
      <c r="D3" s="86" t="s">
        <v>60</v>
      </c>
      <c r="E3" s="86" t="s">
        <v>60</v>
      </c>
      <c r="F3" s="86" t="s">
        <v>61</v>
      </c>
      <c r="G3" s="86" t="s">
        <v>141</v>
      </c>
      <c r="H3" s="87" t="s">
        <v>183</v>
      </c>
      <c r="I3" s="87" t="s">
        <v>62</v>
      </c>
      <c r="J3" s="87" t="s">
        <v>165</v>
      </c>
      <c r="K3" s="87" t="s">
        <v>172</v>
      </c>
      <c r="L3" s="87" t="s">
        <v>63</v>
      </c>
      <c r="M3" s="87" t="s">
        <v>64</v>
      </c>
      <c r="N3" s="86" t="s">
        <v>170</v>
      </c>
    </row>
    <row r="4" spans="1:14" s="134" customFormat="1" ht="24.75" customHeight="1">
      <c r="A4" s="131"/>
      <c r="B4" s="131"/>
      <c r="C4" s="131"/>
      <c r="D4" s="131" t="s">
        <v>212</v>
      </c>
      <c r="E4" s="131" t="s">
        <v>213</v>
      </c>
      <c r="F4" s="131" t="s">
        <v>214</v>
      </c>
      <c r="G4" s="131" t="s">
        <v>65</v>
      </c>
      <c r="H4" s="131"/>
      <c r="I4" s="132" t="s">
        <v>181</v>
      </c>
      <c r="J4" s="133"/>
      <c r="K4" s="131"/>
      <c r="L4" s="133"/>
      <c r="M4" s="131"/>
      <c r="N4" s="159" t="s">
        <v>225</v>
      </c>
    </row>
    <row r="5" ht="12.75">
      <c r="N5" s="13"/>
    </row>
    <row r="6" spans="1:14" ht="12.75">
      <c r="A6" s="16" t="s">
        <v>66</v>
      </c>
      <c r="B6" s="16"/>
      <c r="N6" s="13"/>
    </row>
    <row r="7" spans="1:14" ht="12.75">
      <c r="A7" s="15" t="s">
        <v>14</v>
      </c>
      <c r="B7" s="15" t="s">
        <v>67</v>
      </c>
      <c r="C7" s="82">
        <v>3.71</v>
      </c>
      <c r="D7" s="82">
        <v>33</v>
      </c>
      <c r="E7" s="82">
        <v>83</v>
      </c>
      <c r="F7" s="82">
        <v>30.9</v>
      </c>
      <c r="G7" s="14" t="s">
        <v>68</v>
      </c>
      <c r="H7" s="14" t="s">
        <v>160</v>
      </c>
      <c r="I7" s="14" t="s">
        <v>69</v>
      </c>
      <c r="J7" s="14" t="s">
        <v>70</v>
      </c>
      <c r="K7" s="14" t="s">
        <v>71</v>
      </c>
      <c r="L7" s="15" t="s">
        <v>72</v>
      </c>
      <c r="M7" s="15" t="s">
        <v>73</v>
      </c>
      <c r="N7" s="13" t="s">
        <v>171</v>
      </c>
    </row>
    <row r="8" spans="1:14" ht="12.75">
      <c r="A8" s="15" t="s">
        <v>15</v>
      </c>
      <c r="B8" s="15" t="s">
        <v>67</v>
      </c>
      <c r="C8" s="82">
        <v>3.69</v>
      </c>
      <c r="D8" s="82">
        <v>34</v>
      </c>
      <c r="E8" s="82">
        <v>87</v>
      </c>
      <c r="F8" s="82">
        <v>39.7</v>
      </c>
      <c r="G8" s="14" t="s">
        <v>68</v>
      </c>
      <c r="H8" s="14" t="s">
        <v>160</v>
      </c>
      <c r="I8" s="14" t="s">
        <v>69</v>
      </c>
      <c r="J8" s="14" t="s">
        <v>70</v>
      </c>
      <c r="K8" s="14" t="s">
        <v>71</v>
      </c>
      <c r="L8" s="15" t="s">
        <v>72</v>
      </c>
      <c r="M8" s="15" t="s">
        <v>73</v>
      </c>
      <c r="N8" s="13" t="s">
        <v>171</v>
      </c>
    </row>
    <row r="9" spans="1:14" ht="12.75">
      <c r="A9" s="15" t="s">
        <v>16</v>
      </c>
      <c r="B9" s="15" t="s">
        <v>67</v>
      </c>
      <c r="C9" s="82">
        <v>3.73</v>
      </c>
      <c r="D9" s="82">
        <v>36</v>
      </c>
      <c r="E9" s="82">
        <v>98</v>
      </c>
      <c r="F9" s="82">
        <v>33</v>
      </c>
      <c r="G9" s="14" t="s">
        <v>68</v>
      </c>
      <c r="H9" s="14" t="s">
        <v>160</v>
      </c>
      <c r="I9" s="14" t="s">
        <v>69</v>
      </c>
      <c r="J9" s="14" t="s">
        <v>70</v>
      </c>
      <c r="K9" s="14" t="s">
        <v>71</v>
      </c>
      <c r="L9" s="15" t="s">
        <v>72</v>
      </c>
      <c r="M9" s="15" t="s">
        <v>73</v>
      </c>
      <c r="N9" s="13" t="s">
        <v>171</v>
      </c>
    </row>
    <row r="10" spans="1:14" ht="12.75">
      <c r="A10" s="15" t="s">
        <v>17</v>
      </c>
      <c r="B10" s="15" t="s">
        <v>67</v>
      </c>
      <c r="C10" s="82">
        <v>3.61</v>
      </c>
      <c r="D10" s="82">
        <v>35</v>
      </c>
      <c r="E10" s="82">
        <v>96</v>
      </c>
      <c r="F10" s="82">
        <v>36.5</v>
      </c>
      <c r="G10" s="14" t="s">
        <v>68</v>
      </c>
      <c r="H10" s="14" t="s">
        <v>160</v>
      </c>
      <c r="I10" s="14" t="s">
        <v>69</v>
      </c>
      <c r="J10" s="14" t="s">
        <v>70</v>
      </c>
      <c r="K10" s="14" t="s">
        <v>71</v>
      </c>
      <c r="L10" s="15" t="s">
        <v>72</v>
      </c>
      <c r="M10" s="15" t="s">
        <v>73</v>
      </c>
      <c r="N10" s="13" t="s">
        <v>171</v>
      </c>
    </row>
    <row r="11" spans="1:14" ht="12.75">
      <c r="A11" s="15" t="s">
        <v>18</v>
      </c>
      <c r="B11" s="15" t="s">
        <v>67</v>
      </c>
      <c r="C11" s="82">
        <v>3.76</v>
      </c>
      <c r="D11" s="82">
        <v>67</v>
      </c>
      <c r="E11" s="82">
        <v>82</v>
      </c>
      <c r="F11" s="82">
        <v>39.6</v>
      </c>
      <c r="G11" s="14" t="s">
        <v>68</v>
      </c>
      <c r="H11" s="14" t="s">
        <v>160</v>
      </c>
      <c r="I11" s="14" t="s">
        <v>69</v>
      </c>
      <c r="J11" s="14" t="s">
        <v>70</v>
      </c>
      <c r="K11" s="14" t="s">
        <v>71</v>
      </c>
      <c r="L11" s="15" t="s">
        <v>72</v>
      </c>
      <c r="M11" s="15" t="s">
        <v>73</v>
      </c>
      <c r="N11" s="13" t="s">
        <v>171</v>
      </c>
    </row>
    <row r="12" spans="1:14" ht="12.75">
      <c r="A12" s="15" t="s">
        <v>19</v>
      </c>
      <c r="B12" s="15" t="s">
        <v>67</v>
      </c>
      <c r="C12" s="82">
        <v>3.6</v>
      </c>
      <c r="D12" s="82">
        <v>66</v>
      </c>
      <c r="E12" s="82">
        <v>91</v>
      </c>
      <c r="F12" s="82">
        <v>43</v>
      </c>
      <c r="G12" s="14" t="s">
        <v>68</v>
      </c>
      <c r="H12" s="14" t="s">
        <v>160</v>
      </c>
      <c r="I12" s="14" t="s">
        <v>69</v>
      </c>
      <c r="J12" s="14" t="s">
        <v>70</v>
      </c>
      <c r="K12" s="14" t="s">
        <v>71</v>
      </c>
      <c r="L12" s="15" t="s">
        <v>72</v>
      </c>
      <c r="M12" s="15" t="s">
        <v>73</v>
      </c>
      <c r="N12" s="13" t="s">
        <v>171</v>
      </c>
    </row>
    <row r="13" spans="1:14" ht="12.75">
      <c r="A13" s="15" t="s">
        <v>20</v>
      </c>
      <c r="B13" s="15" t="s">
        <v>67</v>
      </c>
      <c r="C13" s="82">
        <v>3.9</v>
      </c>
      <c r="D13" s="82">
        <v>37</v>
      </c>
      <c r="E13" s="82">
        <v>94</v>
      </c>
      <c r="F13" s="82">
        <v>41.9</v>
      </c>
      <c r="G13" s="14" t="s">
        <v>68</v>
      </c>
      <c r="H13" s="14" t="s">
        <v>160</v>
      </c>
      <c r="I13" s="14" t="s">
        <v>69</v>
      </c>
      <c r="J13" s="14" t="s">
        <v>70</v>
      </c>
      <c r="K13" s="14" t="s">
        <v>71</v>
      </c>
      <c r="L13" s="15" t="s">
        <v>72</v>
      </c>
      <c r="M13" s="15" t="s">
        <v>73</v>
      </c>
      <c r="N13" s="13" t="s">
        <v>171</v>
      </c>
    </row>
    <row r="14" spans="1:14" ht="12.75">
      <c r="A14" s="15" t="s">
        <v>21</v>
      </c>
      <c r="B14" s="15" t="s">
        <v>67</v>
      </c>
      <c r="C14" s="82">
        <v>3.62</v>
      </c>
      <c r="D14" s="82">
        <v>62</v>
      </c>
      <c r="E14" s="82">
        <v>85</v>
      </c>
      <c r="F14" s="82">
        <v>35.8</v>
      </c>
      <c r="G14" s="14" t="s">
        <v>68</v>
      </c>
      <c r="H14" s="14" t="s">
        <v>160</v>
      </c>
      <c r="I14" s="14" t="s">
        <v>69</v>
      </c>
      <c r="J14" s="14" t="s">
        <v>70</v>
      </c>
      <c r="K14" s="14" t="s">
        <v>71</v>
      </c>
      <c r="L14" s="15" t="s">
        <v>72</v>
      </c>
      <c r="M14" s="15" t="s">
        <v>73</v>
      </c>
      <c r="N14" s="13" t="s">
        <v>171</v>
      </c>
    </row>
    <row r="15" spans="3:14" ht="12.75">
      <c r="C15" s="82"/>
      <c r="D15" s="82"/>
      <c r="E15" s="82"/>
      <c r="F15" s="82"/>
      <c r="N15" s="13"/>
    </row>
    <row r="16" spans="1:14" ht="12.75">
      <c r="A16" s="16" t="s">
        <v>74</v>
      </c>
      <c r="B16" s="16"/>
      <c r="C16" s="82"/>
      <c r="D16" s="82"/>
      <c r="E16" s="82"/>
      <c r="F16" s="82"/>
      <c r="N16" s="13"/>
    </row>
    <row r="17" spans="1:14" ht="12.75">
      <c r="A17" s="17" t="s">
        <v>75</v>
      </c>
      <c r="B17" s="17" t="s">
        <v>156</v>
      </c>
      <c r="C17" s="82">
        <v>3.77</v>
      </c>
      <c r="D17" s="82">
        <v>72.3</v>
      </c>
      <c r="E17" s="82">
        <v>82</v>
      </c>
      <c r="F17" s="82">
        <v>12.91</v>
      </c>
      <c r="G17" s="14" t="s">
        <v>68</v>
      </c>
      <c r="H17" s="14" t="s">
        <v>161</v>
      </c>
      <c r="I17" s="14" t="s">
        <v>76</v>
      </c>
      <c r="J17" s="14" t="s">
        <v>77</v>
      </c>
      <c r="K17" s="14" t="s">
        <v>78</v>
      </c>
      <c r="L17" s="15" t="s">
        <v>79</v>
      </c>
      <c r="M17" s="15" t="s">
        <v>168</v>
      </c>
      <c r="N17" s="22">
        <v>88</v>
      </c>
    </row>
    <row r="18" spans="1:14" ht="12.75">
      <c r="A18" s="17" t="s">
        <v>80</v>
      </c>
      <c r="B18" s="17" t="s">
        <v>0</v>
      </c>
      <c r="C18" s="82">
        <v>11.81</v>
      </c>
      <c r="D18" s="82">
        <v>26.9</v>
      </c>
      <c r="E18" s="82" t="s">
        <v>81</v>
      </c>
      <c r="F18" s="82" t="s">
        <v>81</v>
      </c>
      <c r="G18" s="14" t="s">
        <v>68</v>
      </c>
      <c r="H18" s="14" t="s">
        <v>162</v>
      </c>
      <c r="I18" s="14" t="s">
        <v>2</v>
      </c>
      <c r="J18" s="14" t="s">
        <v>82</v>
      </c>
      <c r="K18" s="14" t="s">
        <v>78</v>
      </c>
      <c r="L18" s="15" t="s">
        <v>83</v>
      </c>
      <c r="M18" s="15" t="s">
        <v>84</v>
      </c>
      <c r="N18" s="13">
        <v>71.5</v>
      </c>
    </row>
    <row r="19" spans="1:14" ht="12.75">
      <c r="A19" s="17" t="s">
        <v>85</v>
      </c>
      <c r="B19" s="17" t="s">
        <v>0</v>
      </c>
      <c r="C19" s="82">
        <v>3.63</v>
      </c>
      <c r="D19" s="82">
        <v>59.3</v>
      </c>
      <c r="E19" s="82">
        <v>91</v>
      </c>
      <c r="F19" s="82">
        <v>13.68</v>
      </c>
      <c r="G19" s="14" t="s">
        <v>68</v>
      </c>
      <c r="H19" s="14" t="s">
        <v>162</v>
      </c>
      <c r="I19" s="14" t="s">
        <v>2</v>
      </c>
      <c r="J19" s="14" t="s">
        <v>82</v>
      </c>
      <c r="K19" s="14" t="s">
        <v>78</v>
      </c>
      <c r="L19" s="17" t="s">
        <v>86</v>
      </c>
      <c r="M19" s="15" t="s">
        <v>169</v>
      </c>
      <c r="N19" s="13">
        <v>81.5</v>
      </c>
    </row>
    <row r="20" spans="1:14" ht="12.75">
      <c r="A20" s="17" t="s">
        <v>87</v>
      </c>
      <c r="B20" s="17" t="s">
        <v>0</v>
      </c>
      <c r="C20" s="82">
        <v>3.83</v>
      </c>
      <c r="D20" s="82">
        <v>69.2</v>
      </c>
      <c r="E20" s="82">
        <v>82</v>
      </c>
      <c r="F20" s="82">
        <v>11.25</v>
      </c>
      <c r="G20" s="14" t="s">
        <v>68</v>
      </c>
      <c r="H20" s="14" t="s">
        <v>162</v>
      </c>
      <c r="I20" s="14" t="s">
        <v>2</v>
      </c>
      <c r="J20" s="14" t="s">
        <v>82</v>
      </c>
      <c r="K20" s="14" t="s">
        <v>78</v>
      </c>
      <c r="L20" s="17" t="s">
        <v>86</v>
      </c>
      <c r="M20" s="15" t="s">
        <v>169</v>
      </c>
      <c r="N20" s="13">
        <v>81.5</v>
      </c>
    </row>
    <row r="21" spans="1:14" ht="12.75">
      <c r="A21" s="17" t="s">
        <v>88</v>
      </c>
      <c r="B21" s="17" t="s">
        <v>89</v>
      </c>
      <c r="C21" s="83">
        <v>3.7</v>
      </c>
      <c r="D21" s="84">
        <v>63</v>
      </c>
      <c r="E21" s="84">
        <v>87</v>
      </c>
      <c r="F21" s="83">
        <v>34.32</v>
      </c>
      <c r="G21" s="14" t="s">
        <v>68</v>
      </c>
      <c r="H21" s="14" t="s">
        <v>161</v>
      </c>
      <c r="I21" s="14" t="s">
        <v>90</v>
      </c>
      <c r="J21" s="14" t="s">
        <v>91</v>
      </c>
      <c r="K21" s="14" t="s">
        <v>78</v>
      </c>
      <c r="L21" s="15" t="s">
        <v>72</v>
      </c>
      <c r="M21" s="15" t="s">
        <v>167</v>
      </c>
      <c r="N21" s="13" t="s">
        <v>171</v>
      </c>
    </row>
    <row r="22" spans="1:14" ht="12.75">
      <c r="A22" s="17" t="s">
        <v>92</v>
      </c>
      <c r="B22" s="17" t="s">
        <v>89</v>
      </c>
      <c r="C22" s="83">
        <v>3.2</v>
      </c>
      <c r="D22" s="84">
        <v>71</v>
      </c>
      <c r="E22" s="84">
        <v>90</v>
      </c>
      <c r="F22" s="83">
        <v>35.587199999999996</v>
      </c>
      <c r="G22" s="14" t="s">
        <v>68</v>
      </c>
      <c r="H22" s="14" t="s">
        <v>161</v>
      </c>
      <c r="I22" s="14" t="s">
        <v>90</v>
      </c>
      <c r="J22" s="14" t="s">
        <v>91</v>
      </c>
      <c r="K22" s="14" t="s">
        <v>78</v>
      </c>
      <c r="L22" s="15" t="s">
        <v>72</v>
      </c>
      <c r="M22" s="15" t="s">
        <v>167</v>
      </c>
      <c r="N22" s="13" t="s">
        <v>171</v>
      </c>
    </row>
    <row r="23" spans="1:14" ht="12.75">
      <c r="A23" s="17" t="s">
        <v>93</v>
      </c>
      <c r="B23" s="17" t="s">
        <v>89</v>
      </c>
      <c r="C23" s="82">
        <v>3.53</v>
      </c>
      <c r="D23" s="84">
        <v>80</v>
      </c>
      <c r="E23" s="84">
        <v>90</v>
      </c>
      <c r="F23" s="83">
        <v>38.016</v>
      </c>
      <c r="G23" s="14" t="s">
        <v>68</v>
      </c>
      <c r="H23" s="14" t="s">
        <v>161</v>
      </c>
      <c r="I23" s="14" t="s">
        <v>90</v>
      </c>
      <c r="J23" s="14" t="s">
        <v>91</v>
      </c>
      <c r="K23" s="14" t="s">
        <v>78</v>
      </c>
      <c r="L23" s="15" t="s">
        <v>72</v>
      </c>
      <c r="M23" s="15" t="s">
        <v>167</v>
      </c>
      <c r="N23" s="13" t="s">
        <v>171</v>
      </c>
    </row>
    <row r="24" spans="1:14" ht="12.75">
      <c r="A24" s="17" t="s">
        <v>94</v>
      </c>
      <c r="B24" s="17" t="s">
        <v>89</v>
      </c>
      <c r="C24" s="82">
        <v>3.34</v>
      </c>
      <c r="D24" s="84">
        <v>62</v>
      </c>
      <c r="E24" s="84">
        <v>84</v>
      </c>
      <c r="F24" s="83">
        <v>33.44</v>
      </c>
      <c r="G24" s="14" t="s">
        <v>68</v>
      </c>
      <c r="H24" s="14" t="s">
        <v>161</v>
      </c>
      <c r="I24" s="14" t="s">
        <v>90</v>
      </c>
      <c r="J24" s="14" t="s">
        <v>91</v>
      </c>
      <c r="K24" s="14" t="s">
        <v>78</v>
      </c>
      <c r="L24" s="15" t="s">
        <v>72</v>
      </c>
      <c r="M24" s="15" t="s">
        <v>167</v>
      </c>
      <c r="N24" s="13" t="s">
        <v>171</v>
      </c>
    </row>
    <row r="25" spans="1:14" ht="12.75">
      <c r="A25" s="17" t="s">
        <v>95</v>
      </c>
      <c r="B25" s="17" t="s">
        <v>89</v>
      </c>
      <c r="C25" s="83">
        <v>3.6</v>
      </c>
      <c r="D25" s="84">
        <v>72</v>
      </c>
      <c r="E25" s="84">
        <v>89</v>
      </c>
      <c r="F25" s="83">
        <v>28.441499999999998</v>
      </c>
      <c r="G25" s="14" t="s">
        <v>68</v>
      </c>
      <c r="H25" s="14" t="s">
        <v>161</v>
      </c>
      <c r="I25" s="14" t="s">
        <v>90</v>
      </c>
      <c r="J25" s="14" t="s">
        <v>91</v>
      </c>
      <c r="K25" s="14" t="s">
        <v>78</v>
      </c>
      <c r="L25" s="15" t="s">
        <v>72</v>
      </c>
      <c r="M25" s="15" t="s">
        <v>167</v>
      </c>
      <c r="N25" s="13" t="s">
        <v>171</v>
      </c>
    </row>
    <row r="26" spans="1:14" ht="12.75">
      <c r="A26" s="17" t="s">
        <v>96</v>
      </c>
      <c r="B26" s="17" t="s">
        <v>89</v>
      </c>
      <c r="C26" s="82">
        <v>3.81</v>
      </c>
      <c r="D26" s="84">
        <v>59</v>
      </c>
      <c r="E26" s="84">
        <v>92</v>
      </c>
      <c r="F26" s="83">
        <v>38.85</v>
      </c>
      <c r="G26" s="14" t="s">
        <v>68</v>
      </c>
      <c r="H26" s="14" t="s">
        <v>161</v>
      </c>
      <c r="I26" s="14" t="s">
        <v>90</v>
      </c>
      <c r="J26" s="14" t="s">
        <v>91</v>
      </c>
      <c r="K26" s="14" t="s">
        <v>78</v>
      </c>
      <c r="L26" s="15" t="s">
        <v>72</v>
      </c>
      <c r="M26" s="15" t="s">
        <v>167</v>
      </c>
      <c r="N26" s="13" t="s">
        <v>171</v>
      </c>
    </row>
    <row r="27" spans="1:14" ht="12.75">
      <c r="A27" s="17" t="s">
        <v>97</v>
      </c>
      <c r="B27" s="17" t="s">
        <v>89</v>
      </c>
      <c r="C27" s="82">
        <v>4.27</v>
      </c>
      <c r="D27" s="84">
        <v>59</v>
      </c>
      <c r="E27" s="84">
        <v>73</v>
      </c>
      <c r="F27" s="83">
        <v>38.406</v>
      </c>
      <c r="G27" s="14" t="s">
        <v>68</v>
      </c>
      <c r="H27" s="14" t="s">
        <v>161</v>
      </c>
      <c r="I27" s="14" t="s">
        <v>90</v>
      </c>
      <c r="J27" s="14" t="s">
        <v>91</v>
      </c>
      <c r="K27" s="14" t="s">
        <v>78</v>
      </c>
      <c r="L27" s="15" t="s">
        <v>72</v>
      </c>
      <c r="M27" s="15" t="s">
        <v>167</v>
      </c>
      <c r="N27" s="13" t="s">
        <v>171</v>
      </c>
    </row>
    <row r="28" spans="1:14" ht="12.75">
      <c r="A28" s="17" t="s">
        <v>98</v>
      </c>
      <c r="B28" s="17" t="s">
        <v>89</v>
      </c>
      <c r="C28" s="82">
        <v>3.63</v>
      </c>
      <c r="D28" s="84">
        <v>76</v>
      </c>
      <c r="E28" s="84">
        <v>75</v>
      </c>
      <c r="F28" s="83">
        <v>23.31</v>
      </c>
      <c r="G28" s="14" t="s">
        <v>68</v>
      </c>
      <c r="H28" s="14" t="s">
        <v>161</v>
      </c>
      <c r="I28" s="14" t="s">
        <v>90</v>
      </c>
      <c r="J28" s="14" t="s">
        <v>91</v>
      </c>
      <c r="K28" s="14" t="s">
        <v>78</v>
      </c>
      <c r="L28" s="15" t="s">
        <v>72</v>
      </c>
      <c r="M28" s="15" t="s">
        <v>167</v>
      </c>
      <c r="N28" s="13" t="s">
        <v>171</v>
      </c>
    </row>
    <row r="29" spans="1:14" ht="12.75">
      <c r="A29" s="17" t="s">
        <v>99</v>
      </c>
      <c r="B29" s="17" t="s">
        <v>89</v>
      </c>
      <c r="C29" s="83">
        <v>3.9</v>
      </c>
      <c r="D29" s="84">
        <v>57</v>
      </c>
      <c r="E29" s="84">
        <v>85</v>
      </c>
      <c r="F29" s="83">
        <v>27.749999999999996</v>
      </c>
      <c r="G29" s="14" t="s">
        <v>68</v>
      </c>
      <c r="H29" s="14" t="s">
        <v>161</v>
      </c>
      <c r="I29" s="14" t="s">
        <v>90</v>
      </c>
      <c r="J29" s="14" t="s">
        <v>91</v>
      </c>
      <c r="K29" s="14" t="s">
        <v>78</v>
      </c>
      <c r="L29" s="15" t="s">
        <v>72</v>
      </c>
      <c r="M29" s="15" t="s">
        <v>167</v>
      </c>
      <c r="N29" s="13" t="s">
        <v>171</v>
      </c>
    </row>
    <row r="30" spans="1:14" ht="12.75">
      <c r="A30" s="17" t="s">
        <v>100</v>
      </c>
      <c r="B30" s="17" t="s">
        <v>89</v>
      </c>
      <c r="C30" s="82">
        <v>3.83</v>
      </c>
      <c r="D30" s="84">
        <v>66</v>
      </c>
      <c r="E30" s="84">
        <v>82</v>
      </c>
      <c r="F30" s="83">
        <v>22.6995</v>
      </c>
      <c r="G30" s="14" t="s">
        <v>68</v>
      </c>
      <c r="H30" s="14" t="s">
        <v>161</v>
      </c>
      <c r="I30" s="14" t="s">
        <v>90</v>
      </c>
      <c r="J30" s="14" t="s">
        <v>91</v>
      </c>
      <c r="K30" s="14" t="s">
        <v>78</v>
      </c>
      <c r="L30" s="15" t="s">
        <v>72</v>
      </c>
      <c r="M30" s="15" t="s">
        <v>167</v>
      </c>
      <c r="N30" s="13" t="s">
        <v>171</v>
      </c>
    </row>
    <row r="31" spans="1:14" ht="12.75">
      <c r="A31" s="17" t="s">
        <v>101</v>
      </c>
      <c r="B31" s="17" t="s">
        <v>89</v>
      </c>
      <c r="C31" s="83">
        <v>3.7</v>
      </c>
      <c r="D31" s="84">
        <v>55</v>
      </c>
      <c r="E31" s="84">
        <v>82</v>
      </c>
      <c r="F31" s="83">
        <v>21.09</v>
      </c>
      <c r="G31" s="14" t="s">
        <v>68</v>
      </c>
      <c r="H31" s="14" t="s">
        <v>161</v>
      </c>
      <c r="I31" s="14" t="s">
        <v>90</v>
      </c>
      <c r="J31" s="14" t="s">
        <v>91</v>
      </c>
      <c r="K31" s="14" t="s">
        <v>78</v>
      </c>
      <c r="L31" s="15" t="s">
        <v>72</v>
      </c>
      <c r="M31" s="15" t="s">
        <v>167</v>
      </c>
      <c r="N31" s="13" t="s">
        <v>171</v>
      </c>
    </row>
    <row r="32" spans="1:14" ht="12.75">
      <c r="A32" s="17" t="s">
        <v>102</v>
      </c>
      <c r="B32" s="17" t="s">
        <v>89</v>
      </c>
      <c r="C32" s="82">
        <v>3.84</v>
      </c>
      <c r="D32" s="84">
        <v>57</v>
      </c>
      <c r="E32" s="84">
        <v>91</v>
      </c>
      <c r="F32" s="83">
        <v>29.970000000000002</v>
      </c>
      <c r="G32" s="14" t="s">
        <v>68</v>
      </c>
      <c r="H32" s="14" t="s">
        <v>161</v>
      </c>
      <c r="I32" s="14" t="s">
        <v>90</v>
      </c>
      <c r="J32" s="14" t="s">
        <v>91</v>
      </c>
      <c r="K32" s="14" t="s">
        <v>78</v>
      </c>
      <c r="L32" s="15" t="s">
        <v>72</v>
      </c>
      <c r="M32" s="15" t="s">
        <v>167</v>
      </c>
      <c r="N32" s="13" t="s">
        <v>171</v>
      </c>
    </row>
    <row r="33" spans="1:14" ht="12.75">
      <c r="A33" s="17" t="s">
        <v>103</v>
      </c>
      <c r="B33" s="17" t="s">
        <v>89</v>
      </c>
      <c r="C33" s="82">
        <v>3.49</v>
      </c>
      <c r="D33" s="84">
        <v>58</v>
      </c>
      <c r="E33" s="84">
        <v>84</v>
      </c>
      <c r="F33" s="83">
        <v>22.2</v>
      </c>
      <c r="G33" s="14" t="s">
        <v>68</v>
      </c>
      <c r="H33" s="14" t="s">
        <v>161</v>
      </c>
      <c r="I33" s="14" t="s">
        <v>90</v>
      </c>
      <c r="J33" s="14" t="s">
        <v>91</v>
      </c>
      <c r="K33" s="14" t="s">
        <v>78</v>
      </c>
      <c r="L33" s="15" t="s">
        <v>72</v>
      </c>
      <c r="M33" s="15" t="s">
        <v>167</v>
      </c>
      <c r="N33" s="13" t="s">
        <v>171</v>
      </c>
    </row>
    <row r="34" spans="1:14" ht="12.75">
      <c r="A34" s="17" t="s">
        <v>104</v>
      </c>
      <c r="B34" s="17" t="s">
        <v>158</v>
      </c>
      <c r="C34" s="82">
        <v>10.67</v>
      </c>
      <c r="D34" s="82">
        <v>54.5</v>
      </c>
      <c r="E34" s="82" t="s">
        <v>81</v>
      </c>
      <c r="F34" s="82" t="s">
        <v>81</v>
      </c>
      <c r="G34" s="14" t="s">
        <v>68</v>
      </c>
      <c r="H34" s="14" t="s">
        <v>159</v>
      </c>
      <c r="I34" s="14" t="s">
        <v>12</v>
      </c>
      <c r="J34" s="14" t="s">
        <v>105</v>
      </c>
      <c r="K34" s="14" t="s">
        <v>78</v>
      </c>
      <c r="L34" s="17" t="s">
        <v>86</v>
      </c>
      <c r="M34" s="15" t="s">
        <v>106</v>
      </c>
      <c r="N34" s="13">
        <v>81.5</v>
      </c>
    </row>
    <row r="35" spans="1:14" ht="12.75">
      <c r="A35" s="17" t="s">
        <v>107</v>
      </c>
      <c r="B35" s="17" t="s">
        <v>158</v>
      </c>
      <c r="C35" s="82">
        <v>10.63</v>
      </c>
      <c r="D35" s="82">
        <v>44.3</v>
      </c>
      <c r="E35" s="82" t="s">
        <v>81</v>
      </c>
      <c r="F35" s="82" t="s">
        <v>81</v>
      </c>
      <c r="G35" s="14" t="s">
        <v>68</v>
      </c>
      <c r="H35" s="14" t="s">
        <v>159</v>
      </c>
      <c r="I35" s="14" t="s">
        <v>12</v>
      </c>
      <c r="J35" s="14" t="s">
        <v>105</v>
      </c>
      <c r="K35" s="14" t="s">
        <v>78</v>
      </c>
      <c r="L35" s="17" t="s">
        <v>86</v>
      </c>
      <c r="M35" s="15" t="s">
        <v>106</v>
      </c>
      <c r="N35" s="13">
        <v>81.5</v>
      </c>
    </row>
    <row r="36" spans="1:14" ht="12.75">
      <c r="A36" s="17" t="s">
        <v>108</v>
      </c>
      <c r="B36" s="17" t="s">
        <v>158</v>
      </c>
      <c r="C36" s="82">
        <v>10.79</v>
      </c>
      <c r="D36" s="82">
        <v>36.1</v>
      </c>
      <c r="E36" s="82" t="s">
        <v>81</v>
      </c>
      <c r="F36" s="82" t="s">
        <v>81</v>
      </c>
      <c r="G36" s="14" t="s">
        <v>68</v>
      </c>
      <c r="H36" s="14" t="s">
        <v>159</v>
      </c>
      <c r="I36" s="14" t="s">
        <v>12</v>
      </c>
      <c r="J36" s="14" t="s">
        <v>105</v>
      </c>
      <c r="K36" s="14" t="s">
        <v>78</v>
      </c>
      <c r="L36" s="17" t="s">
        <v>86</v>
      </c>
      <c r="M36" s="15" t="s">
        <v>106</v>
      </c>
      <c r="N36" s="13">
        <v>81.5</v>
      </c>
    </row>
    <row r="37" spans="1:14" s="18" customFormat="1" ht="12.75">
      <c r="A37" s="17" t="s">
        <v>109</v>
      </c>
      <c r="B37" s="17" t="s">
        <v>158</v>
      </c>
      <c r="C37" s="158">
        <v>3.77</v>
      </c>
      <c r="D37" s="82">
        <v>49</v>
      </c>
      <c r="E37" s="82">
        <v>90</v>
      </c>
      <c r="F37" s="82">
        <v>9.77</v>
      </c>
      <c r="G37" s="14" t="s">
        <v>68</v>
      </c>
      <c r="H37" s="14" t="s">
        <v>159</v>
      </c>
      <c r="I37" s="14" t="s">
        <v>12</v>
      </c>
      <c r="J37" s="14" t="s">
        <v>105</v>
      </c>
      <c r="K37" s="14" t="s">
        <v>78</v>
      </c>
      <c r="L37" s="17" t="s">
        <v>86</v>
      </c>
      <c r="M37" s="15" t="s">
        <v>106</v>
      </c>
      <c r="N37" s="13">
        <v>81.5</v>
      </c>
    </row>
    <row r="38" spans="1:14" ht="12.75">
      <c r="A38" s="17" t="s">
        <v>110</v>
      </c>
      <c r="B38" s="17" t="s">
        <v>158</v>
      </c>
      <c r="C38" s="82">
        <v>3.74</v>
      </c>
      <c r="D38" s="82">
        <v>61.5</v>
      </c>
      <c r="E38" s="82">
        <v>94</v>
      </c>
      <c r="F38" s="82">
        <v>8.59</v>
      </c>
      <c r="G38" s="14" t="s">
        <v>68</v>
      </c>
      <c r="H38" s="14" t="s">
        <v>159</v>
      </c>
      <c r="I38" s="14" t="s">
        <v>12</v>
      </c>
      <c r="J38" s="14" t="s">
        <v>105</v>
      </c>
      <c r="K38" s="14" t="s">
        <v>78</v>
      </c>
      <c r="L38" s="17" t="s">
        <v>86</v>
      </c>
      <c r="M38" s="15" t="s">
        <v>106</v>
      </c>
      <c r="N38" s="13">
        <v>81.5</v>
      </c>
    </row>
    <row r="39" spans="1:14" ht="12.75">
      <c r="A39" s="17" t="s">
        <v>111</v>
      </c>
      <c r="B39" s="17" t="s">
        <v>158</v>
      </c>
      <c r="C39" s="82">
        <v>3.75</v>
      </c>
      <c r="D39" s="82">
        <v>60.9</v>
      </c>
      <c r="E39" s="82">
        <v>93</v>
      </c>
      <c r="F39" s="82">
        <v>7.47</v>
      </c>
      <c r="G39" s="14" t="s">
        <v>68</v>
      </c>
      <c r="H39" s="14" t="s">
        <v>159</v>
      </c>
      <c r="I39" s="14" t="s">
        <v>12</v>
      </c>
      <c r="J39" s="14" t="s">
        <v>105</v>
      </c>
      <c r="K39" s="14" t="s">
        <v>78</v>
      </c>
      <c r="L39" s="17" t="s">
        <v>86</v>
      </c>
      <c r="M39" s="15" t="s">
        <v>106</v>
      </c>
      <c r="N39" s="13">
        <v>81.5</v>
      </c>
    </row>
    <row r="40" spans="1:14" ht="12.75">
      <c r="A40" s="17" t="s">
        <v>112</v>
      </c>
      <c r="B40" s="17" t="s">
        <v>158</v>
      </c>
      <c r="C40" s="83">
        <v>3.7</v>
      </c>
      <c r="D40" s="82">
        <v>63.5</v>
      </c>
      <c r="E40" s="82">
        <v>95</v>
      </c>
      <c r="F40" s="82">
        <v>9.28</v>
      </c>
      <c r="G40" s="14" t="s">
        <v>68</v>
      </c>
      <c r="H40" s="14" t="s">
        <v>159</v>
      </c>
      <c r="I40" s="14" t="s">
        <v>12</v>
      </c>
      <c r="J40" s="14" t="s">
        <v>105</v>
      </c>
      <c r="K40" s="14" t="s">
        <v>78</v>
      </c>
      <c r="L40" s="17" t="s">
        <v>86</v>
      </c>
      <c r="M40" s="15" t="s">
        <v>106</v>
      </c>
      <c r="N40" s="13">
        <v>81.5</v>
      </c>
    </row>
    <row r="41" spans="3:14" ht="12.75">
      <c r="C41" s="82"/>
      <c r="D41" s="82"/>
      <c r="E41" s="82"/>
      <c r="F41" s="82"/>
      <c r="N41" s="13"/>
    </row>
    <row r="42" spans="1:14" ht="12.75">
      <c r="A42" s="16" t="s">
        <v>3</v>
      </c>
      <c r="B42" s="16"/>
      <c r="C42" s="82"/>
      <c r="D42" s="82"/>
      <c r="E42" s="82"/>
      <c r="F42" s="82"/>
      <c r="N42" s="13"/>
    </row>
    <row r="43" spans="1:14" ht="12.75">
      <c r="A43" s="15" t="s">
        <v>113</v>
      </c>
      <c r="B43" s="15" t="s">
        <v>114</v>
      </c>
      <c r="C43" s="82">
        <v>3.24</v>
      </c>
      <c r="D43" s="85">
        <v>65</v>
      </c>
      <c r="E43" s="85">
        <v>81</v>
      </c>
      <c r="F43" s="82">
        <v>28.39</v>
      </c>
      <c r="G43" s="14" t="s">
        <v>115</v>
      </c>
      <c r="H43" s="14" t="s">
        <v>163</v>
      </c>
      <c r="I43" s="14" t="s">
        <v>116</v>
      </c>
      <c r="J43" s="14" t="s">
        <v>117</v>
      </c>
      <c r="K43" s="14" t="s">
        <v>118</v>
      </c>
      <c r="L43" s="15" t="s">
        <v>83</v>
      </c>
      <c r="M43" s="17" t="s">
        <v>119</v>
      </c>
      <c r="N43" s="13">
        <v>71.5</v>
      </c>
    </row>
    <row r="44" spans="1:14" ht="12.75">
      <c r="A44" s="15" t="s">
        <v>120</v>
      </c>
      <c r="B44" s="15" t="s">
        <v>121</v>
      </c>
      <c r="C44" s="82">
        <v>3.65</v>
      </c>
      <c r="D44" s="85">
        <v>72</v>
      </c>
      <c r="E44" s="85">
        <v>78</v>
      </c>
      <c r="F44" s="82">
        <v>30.19</v>
      </c>
      <c r="G44" s="14" t="s">
        <v>122</v>
      </c>
      <c r="H44" s="14" t="s">
        <v>123</v>
      </c>
      <c r="I44" s="14" t="s">
        <v>124</v>
      </c>
      <c r="J44" s="14" t="s">
        <v>125</v>
      </c>
      <c r="K44" s="88" t="s">
        <v>146</v>
      </c>
      <c r="L44" s="15" t="s">
        <v>83</v>
      </c>
      <c r="M44" s="15" t="s">
        <v>126</v>
      </c>
      <c r="N44" s="13">
        <v>71.5</v>
      </c>
    </row>
    <row r="45" spans="1:14" ht="12.75">
      <c r="A45" s="15" t="s">
        <v>127</v>
      </c>
      <c r="B45" s="15" t="s">
        <v>128</v>
      </c>
      <c r="C45" s="82">
        <v>3.46</v>
      </c>
      <c r="D45" s="85">
        <v>48</v>
      </c>
      <c r="E45" s="85">
        <v>88</v>
      </c>
      <c r="F45" s="82">
        <v>42.57</v>
      </c>
      <c r="G45" s="14" t="s">
        <v>68</v>
      </c>
      <c r="H45" s="14" t="s">
        <v>164</v>
      </c>
      <c r="I45" s="14" t="s">
        <v>129</v>
      </c>
      <c r="J45" s="14" t="s">
        <v>130</v>
      </c>
      <c r="K45" s="88" t="s">
        <v>147</v>
      </c>
      <c r="L45" s="15" t="s">
        <v>166</v>
      </c>
      <c r="M45" s="15" t="s">
        <v>131</v>
      </c>
      <c r="N45" s="13">
        <v>92.1</v>
      </c>
    </row>
    <row r="46" spans="1:14" ht="12.75">
      <c r="A46" s="150" t="s">
        <v>132</v>
      </c>
      <c r="B46" s="150" t="s">
        <v>1</v>
      </c>
      <c r="C46" s="171">
        <v>3.82</v>
      </c>
      <c r="D46" s="172">
        <v>73</v>
      </c>
      <c r="E46" s="172">
        <v>94</v>
      </c>
      <c r="F46" s="171">
        <v>39.05</v>
      </c>
      <c r="G46" s="173" t="s">
        <v>68</v>
      </c>
      <c r="H46" s="173" t="s">
        <v>159</v>
      </c>
      <c r="I46" s="173" t="s">
        <v>133</v>
      </c>
      <c r="J46" s="173" t="s">
        <v>134</v>
      </c>
      <c r="K46" s="174" t="s">
        <v>148</v>
      </c>
      <c r="L46" s="150" t="s">
        <v>72</v>
      </c>
      <c r="M46" s="150" t="s">
        <v>135</v>
      </c>
      <c r="N46" s="175" t="s">
        <v>171</v>
      </c>
    </row>
    <row r="50" spans="1:2" ht="12.75">
      <c r="A50" s="17"/>
      <c r="B50" s="17"/>
    </row>
  </sheetData>
  <sheetProtection/>
  <printOptions gridLines="1"/>
  <pageMargins left="0.7086614173228347" right="0.7086614173228347" top="0.7480314960629921" bottom="0.7480314960629921" header="0.31496062992125984" footer="0.31496062992125984"/>
  <pageSetup horizontalDpi="600" verticalDpi="600" orientation="landscape" paperSize="17" r:id="rId1"/>
</worksheet>
</file>

<file path=xl/worksheets/sheet4.xml><?xml version="1.0" encoding="utf-8"?>
<worksheet xmlns="http://schemas.openxmlformats.org/spreadsheetml/2006/main" xmlns:r="http://schemas.openxmlformats.org/officeDocument/2006/relationships">
  <sheetPr transitionEvaluation="1"/>
  <dimension ref="A1:HU118"/>
  <sheetViews>
    <sheetView zoomScalePageLayoutView="0" workbookViewId="0" topLeftCell="A84">
      <selection activeCell="A89" sqref="A89:I92"/>
    </sheetView>
  </sheetViews>
  <sheetFormatPr defaultColWidth="9.00390625" defaultRowHeight="12.75"/>
  <cols>
    <col min="1" max="1" width="10.7109375" style="31" customWidth="1"/>
    <col min="2" max="4" width="11.28125" style="11" bestFit="1" customWidth="1"/>
    <col min="5" max="5" width="11.28125" style="11" customWidth="1"/>
    <col min="6" max="9" width="11.28125" style="11" bestFit="1" customWidth="1"/>
    <col min="10" max="10" width="9.00390625" style="11" customWidth="1"/>
    <col min="11" max="11" width="9.140625" style="26" bestFit="1" customWidth="1"/>
    <col min="12" max="13" width="9.140625" style="27" bestFit="1" customWidth="1"/>
    <col min="14" max="14" width="9.8515625" style="27" customWidth="1"/>
    <col min="15" max="17" width="9.140625" style="27" bestFit="1" customWidth="1"/>
    <col min="18" max="18" width="10.421875" style="27" customWidth="1"/>
    <col min="19" max="19" width="9.140625" style="27" bestFit="1" customWidth="1"/>
    <col min="20" max="20" width="11.00390625" style="27" customWidth="1"/>
    <col min="21" max="21" width="9.140625" style="27" bestFit="1" customWidth="1"/>
    <col min="22" max="16384" width="9.00390625" style="11" customWidth="1"/>
  </cols>
  <sheetData>
    <row r="1" spans="1:21" s="112" customFormat="1" ht="12.75">
      <c r="A1" s="101" t="s">
        <v>216</v>
      </c>
      <c r="K1" s="24"/>
      <c r="L1" s="89"/>
      <c r="M1" s="89"/>
      <c r="N1" s="89"/>
      <c r="O1" s="89"/>
      <c r="P1" s="89"/>
      <c r="Q1" s="89"/>
      <c r="R1" s="89"/>
      <c r="S1" s="89"/>
      <c r="T1" s="89"/>
      <c r="U1" s="89"/>
    </row>
    <row r="3" spans="1:21" s="25" customFormat="1" ht="12.75">
      <c r="A3" s="140"/>
      <c r="B3" s="186" t="s">
        <v>184</v>
      </c>
      <c r="C3" s="187"/>
      <c r="D3" s="188"/>
      <c r="E3" s="188"/>
      <c r="F3" s="188"/>
      <c r="G3" s="188"/>
      <c r="H3" s="188"/>
      <c r="I3" s="188"/>
      <c r="J3" s="98"/>
      <c r="K3" s="24"/>
      <c r="L3" s="89"/>
      <c r="M3" s="89"/>
      <c r="N3" s="89"/>
      <c r="O3" s="89"/>
      <c r="P3" s="89"/>
      <c r="Q3" s="89"/>
      <c r="R3" s="89"/>
      <c r="S3" s="89"/>
      <c r="T3" s="89"/>
      <c r="U3" s="89"/>
    </row>
    <row r="4" spans="1:39" s="25" customFormat="1" ht="16.5" customHeight="1">
      <c r="A4" s="97"/>
      <c r="B4" s="97" t="s">
        <v>21</v>
      </c>
      <c r="C4" s="97" t="s">
        <v>20</v>
      </c>
      <c r="D4" s="97" t="s">
        <v>19</v>
      </c>
      <c r="E4" s="97" t="s">
        <v>18</v>
      </c>
      <c r="F4" s="97" t="s">
        <v>17</v>
      </c>
      <c r="G4" s="97" t="s">
        <v>16</v>
      </c>
      <c r="H4" s="97" t="s">
        <v>15</v>
      </c>
      <c r="I4" s="97" t="s">
        <v>14</v>
      </c>
      <c r="J4" s="98"/>
      <c r="K4" s="191" t="s">
        <v>188</v>
      </c>
      <c r="L4" s="192"/>
      <c r="M4" s="192"/>
      <c r="N4" s="192"/>
      <c r="O4" s="191" t="s">
        <v>189</v>
      </c>
      <c r="P4" s="192"/>
      <c r="Q4" s="192"/>
      <c r="R4" s="192"/>
      <c r="S4" s="176" t="s">
        <v>224</v>
      </c>
      <c r="T4" s="177"/>
      <c r="U4" s="142"/>
      <c r="V4" s="28"/>
      <c r="W4" s="28"/>
      <c r="X4" s="28"/>
      <c r="Y4" s="28"/>
      <c r="Z4" s="28"/>
      <c r="AA4" s="28"/>
      <c r="AB4" s="28"/>
      <c r="AC4" s="28"/>
      <c r="AD4" s="28"/>
      <c r="AE4" s="28"/>
      <c r="AF4" s="28"/>
      <c r="AG4" s="28"/>
      <c r="AH4" s="28"/>
      <c r="AI4" s="28"/>
      <c r="AJ4" s="28"/>
      <c r="AK4" s="28"/>
      <c r="AL4" s="28"/>
      <c r="AM4" s="28"/>
    </row>
    <row r="5" spans="1:39" s="28" customFormat="1" ht="12.75">
      <c r="A5" s="135" t="s">
        <v>57</v>
      </c>
      <c r="B5" s="136">
        <v>40533.744259259256</v>
      </c>
      <c r="C5" s="136">
        <v>40533.790138888886</v>
      </c>
      <c r="D5" s="136">
        <v>40533.83599537037</v>
      </c>
      <c r="E5" s="136">
        <v>40533.881875</v>
      </c>
      <c r="F5" s="136">
        <v>40533.92773148148</v>
      </c>
      <c r="G5" s="136">
        <v>40533.97356481481</v>
      </c>
      <c r="H5" s="136">
        <v>40534.019421296296</v>
      </c>
      <c r="I5" s="136">
        <v>40534.065300925926</v>
      </c>
      <c r="J5" s="100"/>
      <c r="K5" s="143" t="s">
        <v>128</v>
      </c>
      <c r="L5" s="144" t="s">
        <v>128</v>
      </c>
      <c r="M5" s="144" t="s">
        <v>128</v>
      </c>
      <c r="N5" s="144" t="s">
        <v>128</v>
      </c>
      <c r="O5" s="143" t="s">
        <v>121</v>
      </c>
      <c r="P5" s="143" t="s">
        <v>121</v>
      </c>
      <c r="Q5" s="143" t="s">
        <v>121</v>
      </c>
      <c r="R5" s="143" t="s">
        <v>121</v>
      </c>
      <c r="S5" s="143" t="s">
        <v>114</v>
      </c>
      <c r="T5" s="143" t="s">
        <v>114</v>
      </c>
      <c r="U5" s="143" t="s">
        <v>145</v>
      </c>
      <c r="V5" s="30"/>
      <c r="W5" s="30"/>
      <c r="X5" s="30"/>
      <c r="Y5" s="30"/>
      <c r="Z5" s="30"/>
      <c r="AA5" s="30"/>
      <c r="AB5" s="30"/>
      <c r="AC5" s="30"/>
      <c r="AD5" s="30"/>
      <c r="AE5" s="30"/>
      <c r="AF5" s="30"/>
      <c r="AG5" s="30"/>
      <c r="AH5" s="30"/>
      <c r="AI5" s="30"/>
      <c r="AJ5" s="30"/>
      <c r="AK5" s="30"/>
      <c r="AL5" s="30"/>
      <c r="AM5" s="30"/>
    </row>
    <row r="6" spans="1:229" s="34" customFormat="1" ht="12.75">
      <c r="A6" s="101"/>
      <c r="B6" s="102"/>
      <c r="C6" s="102"/>
      <c r="D6" s="102"/>
      <c r="E6" s="102"/>
      <c r="F6" s="102"/>
      <c r="G6" s="102"/>
      <c r="H6" s="102"/>
      <c r="I6" s="102"/>
      <c r="J6" s="102"/>
      <c r="K6" s="90"/>
      <c r="L6" s="91"/>
      <c r="M6" s="91"/>
      <c r="N6" s="91"/>
      <c r="O6" s="91"/>
      <c r="P6" s="91"/>
      <c r="Q6" s="91"/>
      <c r="R6" s="91"/>
      <c r="S6" s="91"/>
      <c r="T6" s="91"/>
      <c r="U6" s="91"/>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row>
    <row r="7" spans="1:229" s="34" customFormat="1" ht="14.25">
      <c r="A7" s="103" t="s">
        <v>173</v>
      </c>
      <c r="B7" s="92">
        <v>0</v>
      </c>
      <c r="C7" s="92">
        <v>0.010830000000000001</v>
      </c>
      <c r="D7" s="92">
        <v>0</v>
      </c>
      <c r="E7" s="92">
        <v>0.04054</v>
      </c>
      <c r="F7" s="92">
        <v>0.02707</v>
      </c>
      <c r="G7" s="92">
        <v>0.002</v>
      </c>
      <c r="H7" s="92">
        <v>0.034789999999999995</v>
      </c>
      <c r="I7" s="92">
        <v>0</v>
      </c>
      <c r="J7" s="92"/>
      <c r="K7" s="90">
        <v>0.529</v>
      </c>
      <c r="L7" s="90">
        <v>0.79969</v>
      </c>
      <c r="M7" s="90">
        <v>0.36105</v>
      </c>
      <c r="N7" s="90">
        <v>0.35719999999999996</v>
      </c>
      <c r="O7" s="90">
        <v>0.03465</v>
      </c>
      <c r="P7" s="90">
        <v>0.01846</v>
      </c>
      <c r="Q7" s="90">
        <v>0</v>
      </c>
      <c r="R7" s="90">
        <v>0.034859999999999995</v>
      </c>
      <c r="S7" s="90">
        <v>0.04603</v>
      </c>
      <c r="T7" s="90">
        <v>0.023739999999999997</v>
      </c>
      <c r="U7" s="90">
        <v>0.042100000000000005</v>
      </c>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row>
    <row r="8" spans="1:39" s="34" customFormat="1" ht="12.75">
      <c r="A8" s="104"/>
      <c r="B8" s="189" t="s">
        <v>186</v>
      </c>
      <c r="C8" s="179"/>
      <c r="D8" s="179"/>
      <c r="E8" s="179"/>
      <c r="F8" s="179"/>
      <c r="G8" s="179"/>
      <c r="H8" s="179"/>
      <c r="I8" s="179"/>
      <c r="J8" s="104"/>
      <c r="K8" s="178" t="s">
        <v>186</v>
      </c>
      <c r="L8" s="179"/>
      <c r="M8" s="179"/>
      <c r="N8" s="179"/>
      <c r="O8" s="179"/>
      <c r="P8" s="179"/>
      <c r="Q8" s="179"/>
      <c r="R8" s="179"/>
      <c r="S8" s="179"/>
      <c r="T8" s="179"/>
      <c r="U8" s="179"/>
      <c r="V8" s="35"/>
      <c r="W8" s="35"/>
      <c r="X8" s="35"/>
      <c r="Y8" s="35"/>
      <c r="Z8" s="35"/>
      <c r="AA8" s="35"/>
      <c r="AB8" s="35"/>
      <c r="AC8" s="35"/>
      <c r="AD8" s="35"/>
      <c r="AE8" s="35"/>
      <c r="AF8" s="35"/>
      <c r="AG8" s="35"/>
      <c r="AH8" s="35"/>
      <c r="AI8" s="35"/>
      <c r="AJ8" s="35"/>
      <c r="AK8" s="35"/>
      <c r="AL8" s="35"/>
      <c r="AM8" s="35"/>
    </row>
    <row r="9" spans="1:39" s="35" customFormat="1" ht="14.25">
      <c r="A9" s="99" t="s">
        <v>174</v>
      </c>
      <c r="B9" s="92">
        <v>50.15398</v>
      </c>
      <c r="C9" s="92">
        <v>51.082750000000004</v>
      </c>
      <c r="D9" s="92">
        <v>52.36306</v>
      </c>
      <c r="E9" s="92">
        <v>50.271750000000004</v>
      </c>
      <c r="F9" s="92">
        <v>50.56891000000001</v>
      </c>
      <c r="G9" s="92">
        <v>51.648900000000005</v>
      </c>
      <c r="H9" s="92">
        <v>54.611639999999994</v>
      </c>
      <c r="I9" s="92">
        <v>54.726440000000004</v>
      </c>
      <c r="J9" s="92"/>
      <c r="K9" s="90">
        <v>51.767617920000006</v>
      </c>
      <c r="L9" s="90">
        <v>51.72394332</v>
      </c>
      <c r="M9" s="90">
        <v>52.50186912</v>
      </c>
      <c r="N9" s="90">
        <v>52.03516344</v>
      </c>
      <c r="O9" s="90">
        <v>54.8069916</v>
      </c>
      <c r="P9" s="90">
        <v>54.75842664</v>
      </c>
      <c r="Q9" s="90">
        <v>54.759382800000004</v>
      </c>
      <c r="R9" s="90">
        <v>54.40801392000001</v>
      </c>
      <c r="S9" s="90">
        <v>55.403396400000005</v>
      </c>
      <c r="T9" s="90">
        <v>55.88030112</v>
      </c>
      <c r="U9" s="90">
        <v>49.791583800000005</v>
      </c>
      <c r="V9" s="36"/>
      <c r="W9" s="36"/>
      <c r="X9" s="36"/>
      <c r="Y9" s="36"/>
      <c r="Z9" s="36"/>
      <c r="AA9" s="36"/>
      <c r="AB9" s="36"/>
      <c r="AC9" s="36"/>
      <c r="AD9" s="36"/>
      <c r="AE9" s="36"/>
      <c r="AF9" s="36"/>
      <c r="AG9" s="36"/>
      <c r="AH9" s="36"/>
      <c r="AI9" s="36"/>
      <c r="AJ9" s="36"/>
      <c r="AK9" s="36"/>
      <c r="AL9" s="36"/>
      <c r="AM9" s="36"/>
    </row>
    <row r="10" spans="1:39" s="36" customFormat="1" ht="14.25">
      <c r="A10" s="103" t="s">
        <v>175</v>
      </c>
      <c r="B10" s="93">
        <v>0.53055</v>
      </c>
      <c r="C10" s="93">
        <v>0.47336000000000006</v>
      </c>
      <c r="D10" s="93">
        <v>0.5777</v>
      </c>
      <c r="E10" s="93">
        <v>0.36216</v>
      </c>
      <c r="F10" s="93">
        <v>0.5759599999999999</v>
      </c>
      <c r="G10" s="93">
        <v>0.43944000000000005</v>
      </c>
      <c r="H10" s="93">
        <v>0.42574</v>
      </c>
      <c r="I10" s="93">
        <v>0.55154</v>
      </c>
      <c r="J10" s="93"/>
      <c r="K10" s="94">
        <v>0.12456971999999998</v>
      </c>
      <c r="L10" s="94">
        <v>0.122757</v>
      </c>
      <c r="M10" s="94">
        <v>0.12961944</v>
      </c>
      <c r="N10" s="94">
        <v>0.12321516000000002</v>
      </c>
      <c r="O10" s="94">
        <v>0.32466612000000006</v>
      </c>
      <c r="P10" s="94">
        <v>0.32522387999999997</v>
      </c>
      <c r="Q10" s="94">
        <v>0.32332152000000003</v>
      </c>
      <c r="R10" s="94">
        <v>0.32372987999999997</v>
      </c>
      <c r="S10" s="94">
        <v>0.12721908</v>
      </c>
      <c r="T10" s="94">
        <v>0.12810551999999997</v>
      </c>
      <c r="U10" s="94">
        <v>0.47086896</v>
      </c>
      <c r="V10" s="35"/>
      <c r="W10" s="35"/>
      <c r="X10" s="35"/>
      <c r="Y10" s="35"/>
      <c r="Z10" s="35"/>
      <c r="AA10" s="35"/>
      <c r="AB10" s="35"/>
      <c r="AC10" s="35"/>
      <c r="AD10" s="35"/>
      <c r="AE10" s="35"/>
      <c r="AF10" s="35"/>
      <c r="AG10" s="35"/>
      <c r="AH10" s="35"/>
      <c r="AI10" s="35"/>
      <c r="AJ10" s="35"/>
      <c r="AK10" s="35"/>
      <c r="AL10" s="35"/>
      <c r="AM10" s="35"/>
    </row>
    <row r="11" spans="1:21" s="35" customFormat="1" ht="14.25">
      <c r="A11" s="99" t="s">
        <v>176</v>
      </c>
      <c r="B11" s="92">
        <v>16.84892</v>
      </c>
      <c r="C11" s="92">
        <v>17.255950000000002</v>
      </c>
      <c r="D11" s="92">
        <v>16.33052</v>
      </c>
      <c r="E11" s="92">
        <v>15.99798</v>
      </c>
      <c r="F11" s="92">
        <v>15.853840000000002</v>
      </c>
      <c r="G11" s="92">
        <v>16.89938</v>
      </c>
      <c r="H11" s="92">
        <v>17.935789999999997</v>
      </c>
      <c r="I11" s="92">
        <v>15.44625</v>
      </c>
      <c r="J11" s="92"/>
      <c r="K11" s="90">
        <v>17.911157639999995</v>
      </c>
      <c r="L11" s="90">
        <v>17.890699799999997</v>
      </c>
      <c r="M11" s="90">
        <v>18.14848452</v>
      </c>
      <c r="N11" s="90">
        <v>17.98714248</v>
      </c>
      <c r="O11" s="90">
        <v>18.645040320000003</v>
      </c>
      <c r="P11" s="90">
        <v>18.56269104</v>
      </c>
      <c r="Q11" s="90">
        <v>18.57580836</v>
      </c>
      <c r="R11" s="90">
        <v>18.563378280000006</v>
      </c>
      <c r="S11" s="90">
        <v>18.55797</v>
      </c>
      <c r="T11" s="90">
        <v>18.67901388</v>
      </c>
      <c r="U11" s="90">
        <v>17.54199024</v>
      </c>
    </row>
    <row r="12" spans="1:39" s="35" customFormat="1" ht="12.75">
      <c r="A12" s="99" t="s">
        <v>54</v>
      </c>
      <c r="B12" s="92">
        <v>1.16744</v>
      </c>
      <c r="C12" s="92">
        <v>0.80632</v>
      </c>
      <c r="D12" s="92">
        <v>0.80355</v>
      </c>
      <c r="E12" s="92">
        <v>0.96191</v>
      </c>
      <c r="F12" s="92">
        <v>0.7731199999999999</v>
      </c>
      <c r="G12" s="92">
        <v>1.07212</v>
      </c>
      <c r="H12" s="92">
        <v>1.05324</v>
      </c>
      <c r="I12" s="92">
        <v>1.5880400000000001</v>
      </c>
      <c r="J12" s="92"/>
      <c r="K12" s="90">
        <v>1.46462796</v>
      </c>
      <c r="L12" s="90">
        <v>1.4719385999999999</v>
      </c>
      <c r="M12" s="90">
        <v>1.7164267199999996</v>
      </c>
      <c r="N12" s="90">
        <v>1.4539707599999998</v>
      </c>
      <c r="O12" s="90">
        <v>3.3750256800000002</v>
      </c>
      <c r="P12" s="90">
        <v>3.3956926800000002</v>
      </c>
      <c r="Q12" s="90">
        <v>3.38858124</v>
      </c>
      <c r="R12" s="90">
        <v>3.3443090399999997</v>
      </c>
      <c r="S12" s="90">
        <v>5.094649559999999</v>
      </c>
      <c r="T12" s="90">
        <v>5.168742</v>
      </c>
      <c r="U12" s="90">
        <v>1.9898984399999997</v>
      </c>
      <c r="V12" s="36"/>
      <c r="W12" s="36"/>
      <c r="X12" s="36"/>
      <c r="Y12" s="36"/>
      <c r="Z12" s="36"/>
      <c r="AA12" s="36"/>
      <c r="AB12" s="36"/>
      <c r="AC12" s="36"/>
      <c r="AD12" s="36"/>
      <c r="AE12" s="36"/>
      <c r="AF12" s="36"/>
      <c r="AG12" s="36"/>
      <c r="AH12" s="36"/>
      <c r="AI12" s="36"/>
      <c r="AJ12" s="36"/>
      <c r="AK12" s="36"/>
      <c r="AL12" s="36"/>
      <c r="AM12" s="36"/>
    </row>
    <row r="13" spans="1:39" s="36" customFormat="1" ht="12.75">
      <c r="A13" s="103" t="s">
        <v>53</v>
      </c>
      <c r="B13" s="93">
        <v>0.015839999999999996</v>
      </c>
      <c r="C13" s="93">
        <v>0.0167</v>
      </c>
      <c r="D13" s="93">
        <v>0.01759</v>
      </c>
      <c r="E13" s="93">
        <v>0.01703</v>
      </c>
      <c r="F13" s="93">
        <v>0.019819999999999997</v>
      </c>
      <c r="G13" s="93">
        <v>0.01377</v>
      </c>
      <c r="H13" s="93">
        <v>0.032010000000000004</v>
      </c>
      <c r="I13" s="93">
        <v>0.00509</v>
      </c>
      <c r="J13" s="93"/>
      <c r="K13" s="94">
        <v>0.02807724</v>
      </c>
      <c r="L13" s="94">
        <v>0.0280872</v>
      </c>
      <c r="M13" s="94">
        <v>0.02837604</v>
      </c>
      <c r="N13" s="94">
        <v>0.028256520000000004</v>
      </c>
      <c r="O13" s="94">
        <v>0.00372504</v>
      </c>
      <c r="P13" s="94">
        <v>0.0032071200000000004</v>
      </c>
      <c r="Q13" s="94">
        <v>0.00307764</v>
      </c>
      <c r="R13" s="94">
        <v>0.00401388</v>
      </c>
      <c r="S13" s="94">
        <v>0.00679272</v>
      </c>
      <c r="T13" s="94">
        <v>0.0068923199999999995</v>
      </c>
      <c r="U13" s="94">
        <v>0.0061851599999999994</v>
      </c>
      <c r="V13" s="35"/>
      <c r="W13" s="35"/>
      <c r="X13" s="35"/>
      <c r="Y13" s="35"/>
      <c r="Z13" s="35"/>
      <c r="AA13" s="35"/>
      <c r="AB13" s="35"/>
      <c r="AC13" s="35"/>
      <c r="AD13" s="35"/>
      <c r="AE13" s="35"/>
      <c r="AF13" s="35"/>
      <c r="AG13" s="35"/>
      <c r="AH13" s="35"/>
      <c r="AI13" s="35"/>
      <c r="AJ13" s="35"/>
      <c r="AK13" s="35"/>
      <c r="AL13" s="35"/>
      <c r="AM13" s="35"/>
    </row>
    <row r="14" spans="1:21" s="35" customFormat="1" ht="12.75">
      <c r="A14" s="99" t="s">
        <v>52</v>
      </c>
      <c r="B14" s="92">
        <v>3.3450399999999996</v>
      </c>
      <c r="C14" s="92">
        <v>3.84777</v>
      </c>
      <c r="D14" s="92">
        <v>3.72034</v>
      </c>
      <c r="E14" s="92">
        <v>4.03002</v>
      </c>
      <c r="F14" s="92">
        <v>3.88769</v>
      </c>
      <c r="G14" s="92">
        <v>3.70648</v>
      </c>
      <c r="H14" s="92">
        <v>4.72949</v>
      </c>
      <c r="I14" s="92">
        <v>3.20228</v>
      </c>
      <c r="J14" s="92"/>
      <c r="K14" s="90">
        <v>4.042385520000001</v>
      </c>
      <c r="L14" s="90">
        <v>4.0339992</v>
      </c>
      <c r="M14" s="90">
        <v>4.2054108</v>
      </c>
      <c r="N14" s="90">
        <v>4.05489528</v>
      </c>
      <c r="O14" s="90">
        <v>3.2808538800000004</v>
      </c>
      <c r="P14" s="90">
        <v>3.2973077999999996</v>
      </c>
      <c r="Q14" s="90">
        <v>3.2928457199999994</v>
      </c>
      <c r="R14" s="90">
        <v>3.2732046</v>
      </c>
      <c r="S14" s="90">
        <v>2.81391912</v>
      </c>
      <c r="T14" s="90">
        <v>2.84986476</v>
      </c>
      <c r="U14" s="90">
        <v>3.5370748799999996</v>
      </c>
    </row>
    <row r="15" spans="1:21" s="35" customFormat="1" ht="12.75">
      <c r="A15" s="99" t="s">
        <v>51</v>
      </c>
      <c r="B15" s="92">
        <v>0.7213999999999999</v>
      </c>
      <c r="C15" s="92">
        <v>0.87973</v>
      </c>
      <c r="D15" s="92">
        <v>0.9519900000000001</v>
      </c>
      <c r="E15" s="92">
        <v>1.43431</v>
      </c>
      <c r="F15" s="92">
        <v>1.39933</v>
      </c>
      <c r="G15" s="92">
        <v>1.5213299999999998</v>
      </c>
      <c r="H15" s="92">
        <v>2.0424499999999997</v>
      </c>
      <c r="I15" s="92">
        <v>1.4478099999999998</v>
      </c>
      <c r="J15" s="92"/>
      <c r="K15" s="90">
        <v>0.6754374</v>
      </c>
      <c r="L15" s="90">
        <v>0.6669016799999999</v>
      </c>
      <c r="M15" s="90">
        <v>0.74085468</v>
      </c>
      <c r="N15" s="90">
        <v>0.66795744</v>
      </c>
      <c r="O15" s="90">
        <v>1.8564742799999998</v>
      </c>
      <c r="P15" s="90">
        <v>1.7864554799999999</v>
      </c>
      <c r="Q15" s="90">
        <v>1.7833579199999998</v>
      </c>
      <c r="R15" s="90">
        <v>1.85511972</v>
      </c>
      <c r="S15" s="90">
        <v>0.47682504</v>
      </c>
      <c r="T15" s="90">
        <v>0.47940468</v>
      </c>
      <c r="U15" s="90">
        <v>0.8735517599999999</v>
      </c>
    </row>
    <row r="16" spans="1:21" s="35" customFormat="1" ht="14.25">
      <c r="A16" s="99" t="s">
        <v>177</v>
      </c>
      <c r="B16" s="92">
        <v>0.13243000000000002</v>
      </c>
      <c r="C16" s="92">
        <v>0.13072</v>
      </c>
      <c r="D16" s="92">
        <v>0.13201000000000002</v>
      </c>
      <c r="E16" s="92">
        <v>0.12701</v>
      </c>
      <c r="F16" s="92">
        <v>0.10933999999999999</v>
      </c>
      <c r="G16" s="92">
        <v>0.09972</v>
      </c>
      <c r="H16" s="92">
        <v>0.09392</v>
      </c>
      <c r="I16" s="92">
        <v>0.12977</v>
      </c>
      <c r="J16" s="92"/>
      <c r="K16" s="90">
        <v>2.2028830800000003</v>
      </c>
      <c r="L16" s="90">
        <v>2.1879131999999997</v>
      </c>
      <c r="M16" s="90">
        <v>2.19327168</v>
      </c>
      <c r="N16" s="90">
        <v>2.20382928</v>
      </c>
      <c r="O16" s="90">
        <v>0.30128003999999997</v>
      </c>
      <c r="P16" s="90">
        <v>0.30097128</v>
      </c>
      <c r="Q16" s="90">
        <v>0.2998458</v>
      </c>
      <c r="R16" s="90">
        <v>0.3118476</v>
      </c>
      <c r="S16" s="90">
        <v>1.25085648</v>
      </c>
      <c r="T16" s="90">
        <v>1.2624399599999998</v>
      </c>
      <c r="U16" s="90">
        <v>0.0504972</v>
      </c>
    </row>
    <row r="17" spans="1:39" s="35" customFormat="1" ht="14.25">
      <c r="A17" s="99" t="s">
        <v>178</v>
      </c>
      <c r="B17" s="92">
        <v>0.16516999999999998</v>
      </c>
      <c r="C17" s="92">
        <v>0.15978</v>
      </c>
      <c r="D17" s="92">
        <v>0.41456000000000004</v>
      </c>
      <c r="E17" s="92">
        <v>0.12954000000000002</v>
      </c>
      <c r="F17" s="92">
        <v>0.19147</v>
      </c>
      <c r="G17" s="92">
        <v>0.20732</v>
      </c>
      <c r="H17" s="92">
        <v>0.25092000000000003</v>
      </c>
      <c r="I17" s="92">
        <v>0.34236</v>
      </c>
      <c r="J17" s="92"/>
      <c r="K17" s="90">
        <v>0.479823</v>
      </c>
      <c r="L17" s="90">
        <v>0.47873736000000006</v>
      </c>
      <c r="M17" s="90">
        <v>0.45311028</v>
      </c>
      <c r="N17" s="90">
        <v>0.47921544</v>
      </c>
      <c r="O17" s="90">
        <v>0.12453984000000001</v>
      </c>
      <c r="P17" s="90">
        <v>0.11778696000000001</v>
      </c>
      <c r="Q17" s="90">
        <v>0.11808576</v>
      </c>
      <c r="R17" s="90">
        <v>0.12546612</v>
      </c>
      <c r="S17" s="90">
        <v>0.09045672</v>
      </c>
      <c r="T17" s="90">
        <v>0.09037704</v>
      </c>
      <c r="U17" s="90">
        <v>0.22440876</v>
      </c>
      <c r="V17" s="36"/>
      <c r="W17" s="36"/>
      <c r="X17" s="36"/>
      <c r="Y17" s="36"/>
      <c r="Z17" s="36"/>
      <c r="AA17" s="36"/>
      <c r="AB17" s="36"/>
      <c r="AC17" s="36"/>
      <c r="AD17" s="36"/>
      <c r="AE17" s="36"/>
      <c r="AF17" s="36"/>
      <c r="AG17" s="36"/>
      <c r="AH17" s="36"/>
      <c r="AI17" s="36"/>
      <c r="AJ17" s="36"/>
      <c r="AK17" s="36"/>
      <c r="AL17" s="36"/>
      <c r="AM17" s="36"/>
    </row>
    <row r="18" spans="1:39" s="36" customFormat="1" ht="14.25">
      <c r="A18" s="103" t="s">
        <v>179</v>
      </c>
      <c r="B18" s="93">
        <v>0.37076</v>
      </c>
      <c r="C18" s="93">
        <v>0.09319000000000001</v>
      </c>
      <c r="D18" s="93">
        <v>0.0673</v>
      </c>
      <c r="E18" s="93">
        <v>0.07760000000000002</v>
      </c>
      <c r="F18" s="93">
        <v>0.06501</v>
      </c>
      <c r="G18" s="93">
        <v>0.05204</v>
      </c>
      <c r="H18" s="93">
        <v>0.07521000000000001</v>
      </c>
      <c r="I18" s="93">
        <v>0.0958</v>
      </c>
      <c r="J18" s="93"/>
      <c r="K18" s="94">
        <v>0.0374496</v>
      </c>
      <c r="L18" s="94">
        <v>0.0371508</v>
      </c>
      <c r="M18" s="94">
        <v>0.04361484</v>
      </c>
      <c r="N18" s="94">
        <v>0.03682211999999999</v>
      </c>
      <c r="O18" s="94">
        <v>0.09781715999999999</v>
      </c>
      <c r="P18" s="94">
        <v>0.09633312000000001</v>
      </c>
      <c r="Q18" s="94">
        <v>0.09650244000000001</v>
      </c>
      <c r="R18" s="94">
        <v>0.09680124000000001</v>
      </c>
      <c r="S18" s="94">
        <v>0.032419800000000006</v>
      </c>
      <c r="T18" s="94">
        <v>0.03279828</v>
      </c>
      <c r="U18" s="94">
        <v>0.12495816000000001</v>
      </c>
      <c r="V18" s="35"/>
      <c r="W18" s="35"/>
      <c r="X18" s="35"/>
      <c r="Y18" s="35"/>
      <c r="Z18" s="35"/>
      <c r="AA18" s="35"/>
      <c r="AB18" s="35"/>
      <c r="AC18" s="35"/>
      <c r="AD18" s="35"/>
      <c r="AE18" s="35"/>
      <c r="AF18" s="35"/>
      <c r="AG18" s="35"/>
      <c r="AH18" s="35"/>
      <c r="AI18" s="35"/>
      <c r="AJ18" s="35"/>
      <c r="AK18" s="35"/>
      <c r="AL18" s="35"/>
      <c r="AM18" s="35"/>
    </row>
    <row r="19" spans="1:21" s="35" customFormat="1" ht="12.75">
      <c r="A19" s="99" t="s">
        <v>56</v>
      </c>
      <c r="B19" s="92">
        <v>73.45152000000002</v>
      </c>
      <c r="C19" s="92">
        <v>74.74628000000001</v>
      </c>
      <c r="D19" s="92">
        <v>75.37862</v>
      </c>
      <c r="E19" s="92">
        <v>73.4093</v>
      </c>
      <c r="F19" s="92">
        <v>73.44450000000002</v>
      </c>
      <c r="G19" s="92">
        <v>75.66051</v>
      </c>
      <c r="H19" s="92">
        <v>81.25041</v>
      </c>
      <c r="I19" s="92">
        <v>77.53538999999999</v>
      </c>
      <c r="J19" s="92"/>
      <c r="K19" s="90">
        <v>78.73403904</v>
      </c>
      <c r="L19" s="90">
        <v>78.64213812</v>
      </c>
      <c r="M19" s="90">
        <v>80.16102816</v>
      </c>
      <c r="N19" s="90">
        <v>79.07046792</v>
      </c>
      <c r="O19" s="90">
        <v>82.81639403999999</v>
      </c>
      <c r="P19" s="90">
        <v>82.64410596</v>
      </c>
      <c r="Q19" s="90">
        <v>82.64082911999999</v>
      </c>
      <c r="R19" s="90">
        <v>82.30589423999999</v>
      </c>
      <c r="S19" s="90">
        <v>83.85450492</v>
      </c>
      <c r="T19" s="90">
        <v>84.57793956000002</v>
      </c>
      <c r="U19" s="90">
        <v>74.61100740000002</v>
      </c>
    </row>
    <row r="20" spans="1:21" s="35" customFormat="1" ht="12.75">
      <c r="A20" s="103" t="s">
        <v>55</v>
      </c>
      <c r="B20" s="92">
        <v>25.38374717832938</v>
      </c>
      <c r="C20" s="92">
        <v>23.698062493000084</v>
      </c>
      <c r="D20" s="92">
        <v>22.81564769266817</v>
      </c>
      <c r="E20" s="92">
        <v>26.204015318556323</v>
      </c>
      <c r="F20" s="92">
        <v>26.050845740909356</v>
      </c>
      <c r="G20" s="92">
        <v>23.455406078724298</v>
      </c>
      <c r="H20" s="92">
        <v>17.078541717641503</v>
      </c>
      <c r="I20" s="92">
        <v>21.771533292608467</v>
      </c>
      <c r="J20" s="92"/>
      <c r="K20" s="90">
        <v>18.660887418729207</v>
      </c>
      <c r="L20" s="90">
        <v>18.66</v>
      </c>
      <c r="M20" s="90">
        <v>17.31187472814252</v>
      </c>
      <c r="N20" s="90">
        <v>18.899144529491146</v>
      </c>
      <c r="O20" s="90">
        <v>15.75414306691854</v>
      </c>
      <c r="P20" s="90">
        <v>15.928833071690264</v>
      </c>
      <c r="Q20" s="90">
        <v>16.14292364990687</v>
      </c>
      <c r="R20" s="90">
        <v>16.474666122948335</v>
      </c>
      <c r="S20" s="90">
        <v>14.203341962814672</v>
      </c>
      <c r="T20" s="90">
        <v>13.728743260058154</v>
      </c>
      <c r="U20" s="90">
        <v>24.38826276779376</v>
      </c>
    </row>
    <row r="21" spans="1:39" s="35" customFormat="1" ht="12.75">
      <c r="A21" s="103"/>
      <c r="B21" s="92"/>
      <c r="C21" s="92"/>
      <c r="D21" s="92"/>
      <c r="E21" s="92"/>
      <c r="F21" s="92"/>
      <c r="G21" s="92"/>
      <c r="H21" s="92"/>
      <c r="I21" s="92"/>
      <c r="J21" s="92"/>
      <c r="K21" s="90"/>
      <c r="L21" s="91"/>
      <c r="M21" s="91"/>
      <c r="N21" s="91"/>
      <c r="O21" s="91"/>
      <c r="P21" s="91"/>
      <c r="Q21" s="91"/>
      <c r="R21" s="91"/>
      <c r="S21" s="91"/>
      <c r="T21" s="91"/>
      <c r="U21" s="91"/>
      <c r="V21" s="37"/>
      <c r="W21" s="37"/>
      <c r="X21" s="37"/>
      <c r="Y21" s="37"/>
      <c r="Z21" s="37"/>
      <c r="AA21" s="37"/>
      <c r="AB21" s="37"/>
      <c r="AC21" s="37"/>
      <c r="AD21" s="37"/>
      <c r="AE21" s="37"/>
      <c r="AF21" s="37"/>
      <c r="AG21" s="37"/>
      <c r="AH21" s="37"/>
      <c r="AI21" s="37"/>
      <c r="AJ21" s="37"/>
      <c r="AK21" s="37"/>
      <c r="AL21" s="37"/>
      <c r="AM21" s="37"/>
    </row>
    <row r="22" spans="1:39" s="37" customFormat="1" ht="12.75">
      <c r="A22" s="105"/>
      <c r="B22" s="190" t="s">
        <v>185</v>
      </c>
      <c r="C22" s="179"/>
      <c r="D22" s="179"/>
      <c r="E22" s="179"/>
      <c r="F22" s="179"/>
      <c r="G22" s="179"/>
      <c r="H22" s="179"/>
      <c r="I22" s="179"/>
      <c r="J22" s="105"/>
      <c r="K22" s="180" t="s">
        <v>185</v>
      </c>
      <c r="L22" s="179"/>
      <c r="M22" s="179"/>
      <c r="N22" s="179"/>
      <c r="O22" s="179"/>
      <c r="P22" s="179"/>
      <c r="Q22" s="179"/>
      <c r="R22" s="179"/>
      <c r="S22" s="179"/>
      <c r="T22" s="179"/>
      <c r="U22" s="179"/>
      <c r="V22" s="35"/>
      <c r="W22" s="35"/>
      <c r="X22" s="35"/>
      <c r="Y22" s="35"/>
      <c r="Z22" s="35"/>
      <c r="AA22" s="35"/>
      <c r="AB22" s="35"/>
      <c r="AC22" s="35"/>
      <c r="AD22" s="35"/>
      <c r="AE22" s="35"/>
      <c r="AF22" s="35"/>
      <c r="AG22" s="35"/>
      <c r="AH22" s="35"/>
      <c r="AI22" s="35"/>
      <c r="AJ22" s="35"/>
      <c r="AK22" s="35"/>
      <c r="AL22" s="35"/>
      <c r="AM22" s="35"/>
    </row>
    <row r="23" spans="1:39" s="35" customFormat="1" ht="14.25">
      <c r="A23" s="99" t="s">
        <v>180</v>
      </c>
      <c r="B23" s="92">
        <v>68.28174556496583</v>
      </c>
      <c r="C23" s="92">
        <v>68.34152816702048</v>
      </c>
      <c r="D23" s="92">
        <v>69.46672677212716</v>
      </c>
      <c r="E23" s="92">
        <v>68.48144581136178</v>
      </c>
      <c r="F23" s="92">
        <v>68.85322930920626</v>
      </c>
      <c r="G23" s="92">
        <v>68.26401249476115</v>
      </c>
      <c r="H23" s="92">
        <v>67.21398698172723</v>
      </c>
      <c r="I23" s="92">
        <v>70.58253011947191</v>
      </c>
      <c r="J23" s="92"/>
      <c r="K23" s="92">
        <f>100*K9/$K$19</f>
        <v>65.7499838077658</v>
      </c>
      <c r="L23" s="92">
        <f>100*L9/L$19</f>
        <v>65.77128312695983</v>
      </c>
      <c r="M23" s="92">
        <f aca="true" t="shared" si="0" ref="M23:U23">100*M9/M$19</f>
        <v>65.49550364449817</v>
      </c>
      <c r="N23" s="92">
        <f t="shared" si="0"/>
        <v>65.80859429420207</v>
      </c>
      <c r="O23" s="92">
        <f t="shared" si="0"/>
        <v>66.17891570300493</v>
      </c>
      <c r="P23" s="92">
        <f t="shared" si="0"/>
        <v>66.25811484548366</v>
      </c>
      <c r="Q23" s="92">
        <f t="shared" si="0"/>
        <v>66.26189909165326</v>
      </c>
      <c r="R23" s="92">
        <f t="shared" si="0"/>
        <v>66.10463858317229</v>
      </c>
      <c r="S23" s="92">
        <f t="shared" si="0"/>
        <v>66.07086459201768</v>
      </c>
      <c r="T23" s="92">
        <f t="shared" si="0"/>
        <v>66.06959380981164</v>
      </c>
      <c r="U23" s="92">
        <f t="shared" si="0"/>
        <v>66.73490351505426</v>
      </c>
      <c r="V23" s="36"/>
      <c r="W23" s="36"/>
      <c r="X23" s="36"/>
      <c r="Y23" s="36"/>
      <c r="Z23" s="36"/>
      <c r="AA23" s="36"/>
      <c r="AB23" s="36"/>
      <c r="AC23" s="36"/>
      <c r="AD23" s="36"/>
      <c r="AE23" s="36"/>
      <c r="AF23" s="36"/>
      <c r="AG23" s="36"/>
      <c r="AH23" s="36"/>
      <c r="AI23" s="36"/>
      <c r="AJ23" s="36"/>
      <c r="AK23" s="36"/>
      <c r="AL23" s="36"/>
      <c r="AM23" s="36"/>
    </row>
    <row r="24" spans="1:39" s="36" customFormat="1" ht="14.25">
      <c r="A24" s="103" t="s">
        <v>175</v>
      </c>
      <c r="B24" s="93">
        <v>0.7223131665621078</v>
      </c>
      <c r="C24" s="93">
        <v>0.6332890412740273</v>
      </c>
      <c r="D24" s="93">
        <v>0.7663976867711295</v>
      </c>
      <c r="E24" s="93">
        <v>0.49334348645198906</v>
      </c>
      <c r="F24" s="93">
        <v>0.784211207101961</v>
      </c>
      <c r="G24" s="93">
        <v>0.5808049668182252</v>
      </c>
      <c r="H24" s="93">
        <v>0.523985048198526</v>
      </c>
      <c r="I24" s="93">
        <v>0.7113396863032482</v>
      </c>
      <c r="J24" s="93"/>
      <c r="K24" s="92">
        <f aca="true" t="shared" si="1" ref="K24:K32">100*K10/$K$19</f>
        <v>0.1582158384338871</v>
      </c>
      <c r="L24" s="92">
        <f aca="true" t="shared" si="2" ref="L24:U24">100*L10/L$19</f>
        <v>0.15609570509474852</v>
      </c>
      <c r="M24" s="92">
        <f t="shared" si="2"/>
        <v>0.16169882419831477</v>
      </c>
      <c r="N24" s="92">
        <f t="shared" si="2"/>
        <v>0.1558295571548453</v>
      </c>
      <c r="O24" s="92">
        <f t="shared" si="2"/>
        <v>0.3920312201026135</v>
      </c>
      <c r="P24" s="92">
        <f t="shared" si="2"/>
        <v>0.3935233810350726</v>
      </c>
      <c r="Q24" s="92">
        <f t="shared" si="2"/>
        <v>0.3912370234457784</v>
      </c>
      <c r="R24" s="92">
        <f t="shared" si="2"/>
        <v>0.39332526909436083</v>
      </c>
      <c r="S24" s="92">
        <f t="shared" si="2"/>
        <v>0.15171406726611916</v>
      </c>
      <c r="T24" s="92">
        <f t="shared" si="2"/>
        <v>0.15146446066958308</v>
      </c>
      <c r="U24" s="92">
        <f t="shared" si="2"/>
        <v>0.6310985153646376</v>
      </c>
      <c r="V24" s="35"/>
      <c r="W24" s="35"/>
      <c r="X24" s="35"/>
      <c r="Y24" s="35"/>
      <c r="Z24" s="35"/>
      <c r="AA24" s="35"/>
      <c r="AB24" s="35"/>
      <c r="AC24" s="35"/>
      <c r="AD24" s="35"/>
      <c r="AE24" s="35"/>
      <c r="AF24" s="35"/>
      <c r="AG24" s="35"/>
      <c r="AH24" s="35"/>
      <c r="AI24" s="35"/>
      <c r="AJ24" s="35"/>
      <c r="AK24" s="35"/>
      <c r="AL24" s="35"/>
      <c r="AM24" s="35"/>
    </row>
    <row r="25" spans="1:21" s="35" customFormat="1" ht="14.25">
      <c r="A25" s="99" t="s">
        <v>176</v>
      </c>
      <c r="B25" s="92">
        <v>22.93883094590826</v>
      </c>
      <c r="C25" s="92">
        <v>23.086031839979192</v>
      </c>
      <c r="D25" s="92">
        <v>21.6646576973683</v>
      </c>
      <c r="E25" s="92">
        <v>21.792851859369318</v>
      </c>
      <c r="F25" s="92">
        <v>21.58615008611945</v>
      </c>
      <c r="G25" s="92">
        <v>22.33579974546828</v>
      </c>
      <c r="H25" s="92">
        <v>22.07470706917048</v>
      </c>
      <c r="I25" s="92">
        <v>19.921548082752924</v>
      </c>
      <c r="J25" s="92"/>
      <c r="K25" s="92">
        <f t="shared" si="1"/>
        <v>22.748937890637645</v>
      </c>
      <c r="L25" s="92">
        <f aca="true" t="shared" si="3" ref="L25:U25">100*L11/L$19</f>
        <v>22.749508377684986</v>
      </c>
      <c r="M25" s="92">
        <f t="shared" si="3"/>
        <v>22.64003461105307</v>
      </c>
      <c r="N25" s="92">
        <f t="shared" si="3"/>
        <v>22.74824337475604</v>
      </c>
      <c r="O25" s="92">
        <f t="shared" si="3"/>
        <v>22.513707021576575</v>
      </c>
      <c r="P25" s="92">
        <f t="shared" si="3"/>
        <v>22.460998064380295</v>
      </c>
      <c r="Q25" s="92">
        <f t="shared" si="3"/>
        <v>22.47776136542228</v>
      </c>
      <c r="R25" s="92">
        <f t="shared" si="3"/>
        <v>22.554129872971306</v>
      </c>
      <c r="S25" s="92">
        <f t="shared" si="3"/>
        <v>22.131154453424923</v>
      </c>
      <c r="T25" s="92">
        <f t="shared" si="3"/>
        <v>22.08497153888339</v>
      </c>
      <c r="U25" s="92">
        <f t="shared" si="3"/>
        <v>23.511263084754965</v>
      </c>
    </row>
    <row r="26" spans="1:39" s="35" customFormat="1" ht="12.75">
      <c r="A26" s="99" t="s">
        <v>54</v>
      </c>
      <c r="B26" s="92">
        <v>1.5894020981458243</v>
      </c>
      <c r="C26" s="92">
        <v>1.078742647794646</v>
      </c>
      <c r="D26" s="92">
        <v>1.0660184545697442</v>
      </c>
      <c r="E26" s="92">
        <v>1.3103380634333797</v>
      </c>
      <c r="F26" s="92">
        <v>1.052658810394243</v>
      </c>
      <c r="G26" s="92">
        <v>1.4170139746612862</v>
      </c>
      <c r="H26" s="92">
        <v>1.296288843342452</v>
      </c>
      <c r="I26" s="92">
        <v>2.0481485938227695</v>
      </c>
      <c r="J26" s="92"/>
      <c r="K26" s="92">
        <f t="shared" si="1"/>
        <v>1.8602220562518217</v>
      </c>
      <c r="L26" s="92">
        <f aca="true" t="shared" si="4" ref="L26:U26">100*L12/L$19</f>
        <v>1.8716919900549622</v>
      </c>
      <c r="M26" s="92">
        <f t="shared" si="4"/>
        <v>2.1412234341281677</v>
      </c>
      <c r="N26" s="92">
        <f t="shared" si="4"/>
        <v>1.838829082775965</v>
      </c>
      <c r="O26" s="92">
        <f t="shared" si="4"/>
        <v>4.075311077139963</v>
      </c>
      <c r="P26" s="92">
        <f t="shared" si="4"/>
        <v>4.108814101810873</v>
      </c>
      <c r="Q26" s="92">
        <f t="shared" si="4"/>
        <v>4.1003717848468755</v>
      </c>
      <c r="R26" s="92">
        <f t="shared" si="4"/>
        <v>4.063267972337628</v>
      </c>
      <c r="S26" s="92">
        <f t="shared" si="4"/>
        <v>6.075582420837693</v>
      </c>
      <c r="T26" s="92">
        <f t="shared" si="4"/>
        <v>6.111217685000789</v>
      </c>
      <c r="U26" s="92">
        <f t="shared" si="4"/>
        <v>2.6670306558546737</v>
      </c>
      <c r="V26" s="36"/>
      <c r="W26" s="36"/>
      <c r="X26" s="36"/>
      <c r="Y26" s="36"/>
      <c r="Z26" s="36"/>
      <c r="AA26" s="36"/>
      <c r="AB26" s="36"/>
      <c r="AC26" s="36"/>
      <c r="AD26" s="36"/>
      <c r="AE26" s="36"/>
      <c r="AF26" s="36"/>
      <c r="AG26" s="36"/>
      <c r="AH26" s="36"/>
      <c r="AI26" s="36"/>
      <c r="AJ26" s="36"/>
      <c r="AK26" s="36"/>
      <c r="AL26" s="36"/>
      <c r="AM26" s="36"/>
    </row>
    <row r="27" spans="1:39" s="36" customFormat="1" ht="12.75">
      <c r="A27" s="103" t="s">
        <v>53</v>
      </c>
      <c r="B27" s="93">
        <v>0.021565244667503126</v>
      </c>
      <c r="C27" s="93">
        <v>0.022342249005569234</v>
      </c>
      <c r="D27" s="93">
        <v>0.023335529358324683</v>
      </c>
      <c r="E27" s="93">
        <v>0.023198695533127273</v>
      </c>
      <c r="F27" s="93">
        <v>0.026986363852977407</v>
      </c>
      <c r="G27" s="93">
        <v>0.01819971871720135</v>
      </c>
      <c r="H27" s="93">
        <v>0.03939672427499136</v>
      </c>
      <c r="I27" s="93">
        <v>0.006564744176820418</v>
      </c>
      <c r="J27" s="93"/>
      <c r="K27" s="92">
        <f t="shared" si="1"/>
        <v>0.03566086579876291</v>
      </c>
      <c r="L27" s="92">
        <f aca="true" t="shared" si="5" ref="L27:U27">100*L13/L$19</f>
        <v>0.03571520392431569</v>
      </c>
      <c r="M27" s="92">
        <f t="shared" si="5"/>
        <v>0.03539879745973558</v>
      </c>
      <c r="N27" s="92">
        <f t="shared" si="5"/>
        <v>0.035735870475167415</v>
      </c>
      <c r="O27" s="92">
        <f t="shared" si="5"/>
        <v>0.004497950005165427</v>
      </c>
      <c r="P27" s="92">
        <f t="shared" si="5"/>
        <v>0.003880639717431581</v>
      </c>
      <c r="Q27" s="92">
        <f t="shared" si="5"/>
        <v>0.003724115588834499</v>
      </c>
      <c r="R27" s="92">
        <f t="shared" si="5"/>
        <v>0.004876783172169567</v>
      </c>
      <c r="S27" s="92">
        <f t="shared" si="5"/>
        <v>0.008100602354614676</v>
      </c>
      <c r="T27" s="92">
        <f t="shared" si="5"/>
        <v>0.008149075321361492</v>
      </c>
      <c r="U27" s="92">
        <f t="shared" si="5"/>
        <v>0.008289876005614686</v>
      </c>
      <c r="V27" s="35"/>
      <c r="W27" s="35"/>
      <c r="X27" s="35"/>
      <c r="Y27" s="35"/>
      <c r="Z27" s="35"/>
      <c r="AA27" s="35"/>
      <c r="AB27" s="35"/>
      <c r="AC27" s="35"/>
      <c r="AD27" s="35"/>
      <c r="AE27" s="35"/>
      <c r="AF27" s="35"/>
      <c r="AG27" s="35"/>
      <c r="AH27" s="35"/>
      <c r="AI27" s="35"/>
      <c r="AJ27" s="35"/>
      <c r="AK27" s="35"/>
      <c r="AL27" s="35"/>
      <c r="AM27" s="35"/>
    </row>
    <row r="28" spans="1:229" s="42" customFormat="1" ht="12.75">
      <c r="A28" s="99" t="s">
        <v>52</v>
      </c>
      <c r="B28" s="92">
        <v>4.554078663041961</v>
      </c>
      <c r="C28" s="92">
        <v>5.147774578213122</v>
      </c>
      <c r="D28" s="92">
        <v>4.935537424272294</v>
      </c>
      <c r="E28" s="92">
        <v>5.489794889748302</v>
      </c>
      <c r="F28" s="92">
        <v>5.293371185044488</v>
      </c>
      <c r="G28" s="92">
        <v>4.898830314519424</v>
      </c>
      <c r="H28" s="92">
        <v>5.820881396167724</v>
      </c>
      <c r="I28" s="92">
        <v>4.130088208752158</v>
      </c>
      <c r="J28" s="92"/>
      <c r="K28" s="92">
        <f t="shared" si="1"/>
        <v>5.1342285614819145</v>
      </c>
      <c r="L28" s="92">
        <f aca="true" t="shared" si="6" ref="L28:U28">100*L14/L$19</f>
        <v>5.129564501215014</v>
      </c>
      <c r="M28" s="92">
        <f t="shared" si="6"/>
        <v>5.246203668453546</v>
      </c>
      <c r="N28" s="92">
        <f t="shared" si="6"/>
        <v>5.128204482238</v>
      </c>
      <c r="O28" s="92">
        <f t="shared" si="6"/>
        <v>3.9615995335601797</v>
      </c>
      <c r="P28" s="92">
        <f t="shared" si="6"/>
        <v>3.989767644889167</v>
      </c>
      <c r="Q28" s="92">
        <f t="shared" si="6"/>
        <v>3.9845264805107026</v>
      </c>
      <c r="R28" s="92">
        <f t="shared" si="6"/>
        <v>3.9768775131164906</v>
      </c>
      <c r="S28" s="92">
        <f t="shared" si="6"/>
        <v>3.3557160974053484</v>
      </c>
      <c r="T28" s="92">
        <f t="shared" si="6"/>
        <v>3.3695131080585043</v>
      </c>
      <c r="U28" s="92">
        <f t="shared" si="6"/>
        <v>4.740687739326783</v>
      </c>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row>
    <row r="29" spans="1:21" s="35" customFormat="1" ht="12.75">
      <c r="A29" s="99" t="s">
        <v>51</v>
      </c>
      <c r="B29" s="92">
        <v>0.9821444130768154</v>
      </c>
      <c r="C29" s="92">
        <v>1.1769548932736182</v>
      </c>
      <c r="D29" s="92">
        <v>1.2629443202860442</v>
      </c>
      <c r="E29" s="92">
        <v>1.9538532583746198</v>
      </c>
      <c r="F29" s="92">
        <v>1.9052890277692673</v>
      </c>
      <c r="G29" s="92">
        <v>2.010731886422653</v>
      </c>
      <c r="H29" s="92">
        <v>2.5137719305047197</v>
      </c>
      <c r="I29" s="92">
        <v>1.8672892468845517</v>
      </c>
      <c r="J29" s="92"/>
      <c r="K29" s="92">
        <f t="shared" si="1"/>
        <v>0.8578721582628971</v>
      </c>
      <c r="L29" s="92">
        <f aca="true" t="shared" si="7" ref="L29:U29">100*L15/L$19</f>
        <v>0.8480207887816772</v>
      </c>
      <c r="M29" s="92">
        <f t="shared" si="7"/>
        <v>0.9242080559661323</v>
      </c>
      <c r="N29" s="92">
        <f t="shared" si="7"/>
        <v>0.844762219790845</v>
      </c>
      <c r="O29" s="92">
        <f t="shared" si="7"/>
        <v>2.2416748537775386</v>
      </c>
      <c r="P29" s="92">
        <f t="shared" si="7"/>
        <v>2.16162478769466</v>
      </c>
      <c r="Q29" s="92">
        <f t="shared" si="7"/>
        <v>2.157962279650468</v>
      </c>
      <c r="R29" s="92">
        <f t="shared" si="7"/>
        <v>2.2539330106669655</v>
      </c>
      <c r="S29" s="92">
        <f t="shared" si="7"/>
        <v>0.5686337787754003</v>
      </c>
      <c r="T29" s="92">
        <f t="shared" si="7"/>
        <v>0.5668200035304808</v>
      </c>
      <c r="U29" s="92">
        <f t="shared" si="7"/>
        <v>1.1708081561166532</v>
      </c>
    </row>
    <row r="30" spans="1:21" s="35" customFormat="1" ht="14.25">
      <c r="A30" s="99" t="s">
        <v>177</v>
      </c>
      <c r="B30" s="92">
        <v>0.18029579238115154</v>
      </c>
      <c r="C30" s="92">
        <v>0.17488495748550964</v>
      </c>
      <c r="D30" s="92">
        <v>0.17512923425767152</v>
      </c>
      <c r="E30" s="92">
        <v>0.17301622546462098</v>
      </c>
      <c r="F30" s="92">
        <v>0.1488743200648108</v>
      </c>
      <c r="G30" s="92">
        <v>0.13179927018731435</v>
      </c>
      <c r="H30" s="92">
        <v>0.11559326285245822</v>
      </c>
      <c r="I30" s="92">
        <v>0.16736873316817005</v>
      </c>
      <c r="J30" s="92"/>
      <c r="K30" s="92">
        <f t="shared" si="1"/>
        <v>2.797878918520678</v>
      </c>
      <c r="L30" s="92">
        <f aca="true" t="shared" si="8" ref="L30:U30">100*L16/L$19</f>
        <v>2.7821130659767466</v>
      </c>
      <c r="M30" s="92">
        <f t="shared" si="8"/>
        <v>2.736082271327993</v>
      </c>
      <c r="N30" s="92">
        <f t="shared" si="8"/>
        <v>2.787171162601108</v>
      </c>
      <c r="O30" s="92">
        <f t="shared" si="8"/>
        <v>0.36379275322526466</v>
      </c>
      <c r="P30" s="92">
        <f t="shared" si="8"/>
        <v>0.364177549631514</v>
      </c>
      <c r="Q30" s="92">
        <f t="shared" si="8"/>
        <v>0.36283009644615727</v>
      </c>
      <c r="R30" s="92">
        <f t="shared" si="8"/>
        <v>0.37888853876086637</v>
      </c>
      <c r="S30" s="92">
        <f t="shared" si="8"/>
        <v>1.4916986048553489</v>
      </c>
      <c r="T30" s="92">
        <f t="shared" si="8"/>
        <v>1.4926350376559108</v>
      </c>
      <c r="U30" s="92">
        <f t="shared" si="8"/>
        <v>0.06768063019076724</v>
      </c>
    </row>
    <row r="31" spans="1:39" s="35" customFormat="1" ht="14.25">
      <c r="A31" s="99" t="s">
        <v>178</v>
      </c>
      <c r="B31" s="92">
        <v>0.22486941046284672</v>
      </c>
      <c r="C31" s="92">
        <v>0.21376314647364386</v>
      </c>
      <c r="D31" s="92">
        <v>0.5499702700845412</v>
      </c>
      <c r="E31" s="92">
        <v>0.17646265527664753</v>
      </c>
      <c r="F31" s="92">
        <v>0.2607002566563867</v>
      </c>
      <c r="G31" s="92">
        <v>0.2740134847095268</v>
      </c>
      <c r="H31" s="92">
        <v>0.30882305701595847</v>
      </c>
      <c r="I31" s="92">
        <v>0.4415532055748994</v>
      </c>
      <c r="J31" s="92"/>
      <c r="K31" s="92">
        <f t="shared" si="1"/>
        <v>0.6094225646879757</v>
      </c>
      <c r="L31" s="92">
        <f aca="true" t="shared" si="9" ref="L31:U31">100*L17/L$19</f>
        <v>0.6087542524206234</v>
      </c>
      <c r="M31" s="92">
        <f t="shared" si="9"/>
        <v>0.5652500852354336</v>
      </c>
      <c r="N31" s="92">
        <f t="shared" si="9"/>
        <v>0.6060612167931635</v>
      </c>
      <c r="O31" s="92">
        <f t="shared" si="9"/>
        <v>0.1503806600657447</v>
      </c>
      <c r="P31" s="92">
        <f t="shared" si="9"/>
        <v>0.14252312204455242</v>
      </c>
      <c r="Q31" s="92">
        <f t="shared" si="9"/>
        <v>0.1428903379327567</v>
      </c>
      <c r="R31" s="92">
        <f t="shared" si="9"/>
        <v>0.15243880302684867</v>
      </c>
      <c r="S31" s="92">
        <f t="shared" si="9"/>
        <v>0.10787341727948753</v>
      </c>
      <c r="T31" s="92">
        <f t="shared" si="9"/>
        <v>0.10685651656941356</v>
      </c>
      <c r="U31" s="92">
        <f t="shared" si="9"/>
        <v>0.30077165262883176</v>
      </c>
      <c r="V31" s="36"/>
      <c r="W31" s="36"/>
      <c r="X31" s="36"/>
      <c r="Y31" s="36"/>
      <c r="Z31" s="36"/>
      <c r="AA31" s="36"/>
      <c r="AB31" s="36"/>
      <c r="AC31" s="36"/>
      <c r="AD31" s="36"/>
      <c r="AE31" s="36"/>
      <c r="AF31" s="36"/>
      <c r="AG31" s="36"/>
      <c r="AH31" s="36"/>
      <c r="AI31" s="36"/>
      <c r="AJ31" s="36"/>
      <c r="AK31" s="36"/>
      <c r="AL31" s="36"/>
      <c r="AM31" s="36"/>
    </row>
    <row r="32" spans="1:39" s="36" customFormat="1" ht="14.25">
      <c r="A32" s="103" t="s">
        <v>179</v>
      </c>
      <c r="B32" s="93">
        <v>0.5047683152098145</v>
      </c>
      <c r="C32" s="93">
        <v>0.12467510088796391</v>
      </c>
      <c r="D32" s="93">
        <v>0.08928261090478971</v>
      </c>
      <c r="E32" s="93">
        <v>0.10570867723844256</v>
      </c>
      <c r="F32" s="93">
        <v>0.0885158180667034</v>
      </c>
      <c r="G32" s="93">
        <v>0.06878092680051985</v>
      </c>
      <c r="H32" s="93">
        <v>0.09256568674545768</v>
      </c>
      <c r="I32" s="93">
        <v>0.1235564817562664</v>
      </c>
      <c r="J32" s="93"/>
      <c r="K32" s="92">
        <f t="shared" si="1"/>
        <v>0.04756468797564688</v>
      </c>
      <c r="L32" s="92">
        <f aca="true" t="shared" si="10" ref="L32:U32">100*L18/L$19</f>
        <v>0.04724032292116932</v>
      </c>
      <c r="M32" s="92">
        <f t="shared" si="10"/>
        <v>0.05440903266977258</v>
      </c>
      <c r="N32" s="92">
        <f t="shared" si="10"/>
        <v>0.04656873921279306</v>
      </c>
      <c r="O32" s="92">
        <f t="shared" si="10"/>
        <v>0.11811328075061406</v>
      </c>
      <c r="P32" s="92">
        <f t="shared" si="10"/>
        <v>0.11656381163664051</v>
      </c>
      <c r="Q32" s="92">
        <f t="shared" si="10"/>
        <v>0.11677332019487853</v>
      </c>
      <c r="R32" s="92">
        <f t="shared" si="10"/>
        <v>0.11761155248217375</v>
      </c>
      <c r="S32" s="92">
        <f t="shared" si="10"/>
        <v>0.03866196578338824</v>
      </c>
      <c r="T32" s="92">
        <f t="shared" si="10"/>
        <v>0.03877876449890663</v>
      </c>
      <c r="U32" s="92">
        <f t="shared" si="10"/>
        <v>0.16747952393951993</v>
      </c>
      <c r="V32" s="35"/>
      <c r="W32" s="35"/>
      <c r="X32" s="35"/>
      <c r="Y32" s="35"/>
      <c r="Z32" s="35"/>
      <c r="AA32" s="35"/>
      <c r="AB32" s="35"/>
      <c r="AC32" s="35"/>
      <c r="AD32" s="35"/>
      <c r="AE32" s="35"/>
      <c r="AF32" s="35"/>
      <c r="AG32" s="35"/>
      <c r="AH32" s="35"/>
      <c r="AI32" s="35"/>
      <c r="AJ32" s="35"/>
      <c r="AK32" s="35"/>
      <c r="AL32" s="35"/>
      <c r="AM32" s="35"/>
    </row>
    <row r="33" spans="1:39" s="130" customFormat="1" ht="12.75">
      <c r="A33" s="127" t="s">
        <v>50</v>
      </c>
      <c r="B33" s="128">
        <v>100.0000136144221</v>
      </c>
      <c r="C33" s="128">
        <v>99.99998662140776</v>
      </c>
      <c r="D33" s="128">
        <v>100</v>
      </c>
      <c r="E33" s="128">
        <v>100.00001362225223</v>
      </c>
      <c r="F33" s="128">
        <v>99.99998638427657</v>
      </c>
      <c r="G33" s="128">
        <v>99.99998678306557</v>
      </c>
      <c r="H33" s="128">
        <v>100</v>
      </c>
      <c r="I33" s="128">
        <v>99.99998710266372</v>
      </c>
      <c r="J33" s="128"/>
      <c r="K33" s="128">
        <f>SUM(K23:K32)</f>
        <v>99.99998734981705</v>
      </c>
      <c r="L33" s="128">
        <f aca="true" t="shared" si="11" ref="L33:U33">SUM(L23:L32)</f>
        <v>99.99998733503406</v>
      </c>
      <c r="M33" s="128">
        <f t="shared" si="11"/>
        <v>100.00001242499032</v>
      </c>
      <c r="N33" s="128">
        <f t="shared" si="11"/>
        <v>100</v>
      </c>
      <c r="O33" s="128">
        <f t="shared" si="11"/>
        <v>100.00002405320859</v>
      </c>
      <c r="P33" s="128">
        <f t="shared" si="11"/>
        <v>99.99998794832388</v>
      </c>
      <c r="Q33" s="128">
        <f t="shared" si="11"/>
        <v>99.999975895692</v>
      </c>
      <c r="R33" s="128">
        <f t="shared" si="11"/>
        <v>99.9999878988011</v>
      </c>
      <c r="S33" s="128">
        <f t="shared" si="11"/>
        <v>100.00000000000001</v>
      </c>
      <c r="T33" s="128">
        <f t="shared" si="11"/>
        <v>99.99999999999997</v>
      </c>
      <c r="U33" s="128">
        <f t="shared" si="11"/>
        <v>100.0000133492367</v>
      </c>
      <c r="V33" s="129"/>
      <c r="W33" s="129"/>
      <c r="X33" s="129"/>
      <c r="Y33" s="129"/>
      <c r="Z33" s="129"/>
      <c r="AA33" s="129"/>
      <c r="AB33" s="129"/>
      <c r="AC33" s="129"/>
      <c r="AD33" s="129"/>
      <c r="AE33" s="129"/>
      <c r="AF33" s="129"/>
      <c r="AG33" s="129"/>
      <c r="AH33" s="129"/>
      <c r="AI33" s="129"/>
      <c r="AJ33" s="129"/>
      <c r="AK33" s="129"/>
      <c r="AL33" s="129"/>
      <c r="AM33" s="129"/>
    </row>
    <row r="34" spans="1:229" s="37" customFormat="1" ht="12.75">
      <c r="A34" s="105"/>
      <c r="B34" s="95"/>
      <c r="C34" s="95"/>
      <c r="D34" s="95"/>
      <c r="E34" s="95"/>
      <c r="F34" s="95"/>
      <c r="G34" s="95"/>
      <c r="H34" s="95"/>
      <c r="I34" s="95"/>
      <c r="J34" s="95"/>
      <c r="K34" s="105"/>
      <c r="L34" s="105"/>
      <c r="M34" s="105"/>
      <c r="N34" s="105"/>
      <c r="O34" s="105"/>
      <c r="P34" s="105"/>
      <c r="Q34" s="105"/>
      <c r="R34" s="105"/>
      <c r="S34" s="105"/>
      <c r="T34" s="105"/>
      <c r="U34" s="105"/>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row>
    <row r="35" spans="1:39" s="139" customFormat="1" ht="12.75">
      <c r="A35" s="137"/>
      <c r="B35" s="181" t="s">
        <v>187</v>
      </c>
      <c r="C35" s="182"/>
      <c r="D35" s="182"/>
      <c r="E35" s="182"/>
      <c r="F35" s="182"/>
      <c r="G35" s="182"/>
      <c r="H35" s="182"/>
      <c r="I35" s="182"/>
      <c r="J35" s="137"/>
      <c r="K35" s="183" t="s">
        <v>187</v>
      </c>
      <c r="L35" s="182"/>
      <c r="M35" s="182"/>
      <c r="N35" s="182"/>
      <c r="O35" s="182"/>
      <c r="P35" s="182"/>
      <c r="Q35" s="182"/>
      <c r="R35" s="182"/>
      <c r="S35" s="182"/>
      <c r="T35" s="182"/>
      <c r="U35" s="182"/>
      <c r="V35" s="138"/>
      <c r="W35" s="138"/>
      <c r="X35" s="138"/>
      <c r="Y35" s="138"/>
      <c r="Z35" s="138"/>
      <c r="AA35" s="138"/>
      <c r="AB35" s="138"/>
      <c r="AC35" s="138"/>
      <c r="AD35" s="138"/>
      <c r="AE35" s="138"/>
      <c r="AF35" s="138"/>
      <c r="AG35" s="138"/>
      <c r="AH35" s="138"/>
      <c r="AI35" s="138"/>
      <c r="AJ35" s="138"/>
      <c r="AK35" s="138"/>
      <c r="AL35" s="138"/>
      <c r="AM35" s="138"/>
    </row>
    <row r="36" spans="1:229" ht="12.75">
      <c r="A36" s="106" t="s">
        <v>49</v>
      </c>
      <c r="B36" s="95">
        <v>4.8</v>
      </c>
      <c r="C36" s="95">
        <v>4.1</v>
      </c>
      <c r="D36" s="95">
        <v>8.2</v>
      </c>
      <c r="E36" s="95">
        <v>2.6</v>
      </c>
      <c r="F36" s="95">
        <v>2.7</v>
      </c>
      <c r="G36" s="95">
        <v>1.1</v>
      </c>
      <c r="H36" s="95">
        <v>1.6</v>
      </c>
      <c r="I36" s="95">
        <v>3.8</v>
      </c>
      <c r="J36" s="95"/>
      <c r="K36" s="125">
        <v>0</v>
      </c>
      <c r="L36" s="125">
        <v>0</v>
      </c>
      <c r="M36" s="125">
        <v>0</v>
      </c>
      <c r="N36" s="125">
        <v>0.2</v>
      </c>
      <c r="O36" s="125">
        <v>31.8</v>
      </c>
      <c r="P36" s="125">
        <v>31.2</v>
      </c>
      <c r="Q36" s="125">
        <v>29.7</v>
      </c>
      <c r="R36" s="125">
        <v>30.9</v>
      </c>
      <c r="S36" s="125">
        <v>14.8</v>
      </c>
      <c r="T36" s="125">
        <v>14.4</v>
      </c>
      <c r="U36" s="125">
        <v>8.4</v>
      </c>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row>
    <row r="37" spans="1:229" ht="12.75">
      <c r="A37" s="101" t="s">
        <v>48</v>
      </c>
      <c r="B37" s="95">
        <v>9.8</v>
      </c>
      <c r="C37" s="95">
        <v>7.2</v>
      </c>
      <c r="D37" s="95">
        <v>7.1</v>
      </c>
      <c r="E37" s="95">
        <v>3.9</v>
      </c>
      <c r="F37" s="95">
        <v>3.6</v>
      </c>
      <c r="G37" s="95">
        <v>3.4</v>
      </c>
      <c r="H37" s="95">
        <v>4.2</v>
      </c>
      <c r="I37" s="95">
        <v>4.3</v>
      </c>
      <c r="J37" s="95"/>
      <c r="K37" s="125">
        <v>2.1</v>
      </c>
      <c r="L37" s="125">
        <v>2</v>
      </c>
      <c r="M37" s="125">
        <v>1.9</v>
      </c>
      <c r="N37" s="125">
        <v>3.3</v>
      </c>
      <c r="O37" s="125">
        <v>9.7</v>
      </c>
      <c r="P37" s="125">
        <v>8.1</v>
      </c>
      <c r="Q37" s="125">
        <v>9.2</v>
      </c>
      <c r="R37" s="125">
        <v>9.7</v>
      </c>
      <c r="S37" s="125">
        <v>2.5</v>
      </c>
      <c r="T37" s="125">
        <v>2.6</v>
      </c>
      <c r="U37" s="125">
        <v>6.2</v>
      </c>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row>
    <row r="38" spans="1:229" ht="12.75">
      <c r="A38" s="101" t="s">
        <v>47</v>
      </c>
      <c r="B38" s="95">
        <v>10.7</v>
      </c>
      <c r="C38" s="95">
        <v>9.6</v>
      </c>
      <c r="D38" s="95">
        <v>9.7</v>
      </c>
      <c r="E38" s="95">
        <v>6.7</v>
      </c>
      <c r="F38" s="95">
        <v>8</v>
      </c>
      <c r="G38" s="95">
        <v>9.5</v>
      </c>
      <c r="H38" s="95">
        <v>8.3</v>
      </c>
      <c r="I38" s="95">
        <v>8</v>
      </c>
      <c r="J38" s="95"/>
      <c r="K38" s="125">
        <v>2.6</v>
      </c>
      <c r="L38" s="125">
        <v>2.9</v>
      </c>
      <c r="M38" s="125">
        <v>2.9</v>
      </c>
      <c r="N38" s="125">
        <v>2.1</v>
      </c>
      <c r="O38" s="125">
        <v>4.2</v>
      </c>
      <c r="P38" s="125">
        <v>3.7</v>
      </c>
      <c r="Q38" s="125">
        <v>3.6</v>
      </c>
      <c r="R38" s="125">
        <v>3.4</v>
      </c>
      <c r="S38" s="125">
        <v>4.8</v>
      </c>
      <c r="T38" s="125">
        <v>6.1</v>
      </c>
      <c r="U38" s="125">
        <v>10.2</v>
      </c>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row>
    <row r="39" spans="1:229" ht="12.75">
      <c r="A39" s="101" t="s">
        <v>46</v>
      </c>
      <c r="B39" s="95">
        <v>129.4</v>
      </c>
      <c r="C39" s="95">
        <v>31.7</v>
      </c>
      <c r="D39" s="95">
        <v>48.8</v>
      </c>
      <c r="E39" s="95">
        <v>24.8</v>
      </c>
      <c r="F39" s="95">
        <v>33.8</v>
      </c>
      <c r="G39" s="95">
        <v>18.7</v>
      </c>
      <c r="H39" s="95">
        <v>31.6</v>
      </c>
      <c r="I39" s="95">
        <v>43.8</v>
      </c>
      <c r="J39" s="95"/>
      <c r="K39" s="125">
        <v>6.1</v>
      </c>
      <c r="L39" s="125">
        <v>5.1</v>
      </c>
      <c r="M39" s="125">
        <v>5.9</v>
      </c>
      <c r="N39" s="125">
        <v>6.5</v>
      </c>
      <c r="O39" s="125">
        <v>17.5</v>
      </c>
      <c r="P39" s="125">
        <v>17.8</v>
      </c>
      <c r="Q39" s="125">
        <v>18</v>
      </c>
      <c r="R39" s="125">
        <v>19.2</v>
      </c>
      <c r="S39" s="125">
        <v>5.8</v>
      </c>
      <c r="T39" s="125">
        <v>5.6</v>
      </c>
      <c r="U39" s="125">
        <v>39.4</v>
      </c>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row>
    <row r="40" spans="1:229" ht="12.75">
      <c r="A40" s="101" t="s">
        <v>45</v>
      </c>
      <c r="B40" s="95">
        <v>15.6</v>
      </c>
      <c r="C40" s="95">
        <v>21.9</v>
      </c>
      <c r="D40" s="95">
        <v>62</v>
      </c>
      <c r="E40" s="95">
        <v>21.4</v>
      </c>
      <c r="F40" s="95">
        <v>28.7</v>
      </c>
      <c r="G40" s="95">
        <v>49.2</v>
      </c>
      <c r="H40" s="95">
        <v>51.2</v>
      </c>
      <c r="I40" s="95">
        <v>53.3</v>
      </c>
      <c r="J40" s="95"/>
      <c r="K40" s="125">
        <v>316.1</v>
      </c>
      <c r="L40" s="125">
        <v>329.6</v>
      </c>
      <c r="M40" s="125">
        <v>236.6</v>
      </c>
      <c r="N40" s="125">
        <v>345.7</v>
      </c>
      <c r="O40" s="125">
        <v>189.4</v>
      </c>
      <c r="P40" s="125">
        <v>125.9</v>
      </c>
      <c r="Q40" s="125">
        <v>128.9</v>
      </c>
      <c r="R40" s="125">
        <v>193.9</v>
      </c>
      <c r="S40" s="125">
        <v>37.1</v>
      </c>
      <c r="T40" s="125">
        <v>33</v>
      </c>
      <c r="U40" s="125">
        <v>165.1</v>
      </c>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row>
    <row r="41" spans="1:229" ht="12.75">
      <c r="A41" s="101" t="s">
        <v>44</v>
      </c>
      <c r="B41" s="95">
        <v>2.9</v>
      </c>
      <c r="C41" s="95">
        <v>3</v>
      </c>
      <c r="D41" s="95">
        <v>4.3</v>
      </c>
      <c r="E41" s="95">
        <v>3.9</v>
      </c>
      <c r="F41" s="95">
        <v>3.5</v>
      </c>
      <c r="G41" s="95">
        <v>2.6</v>
      </c>
      <c r="H41" s="95">
        <v>4.5</v>
      </c>
      <c r="I41" s="95">
        <v>3.9</v>
      </c>
      <c r="J41" s="95"/>
      <c r="K41" s="125">
        <v>7.9</v>
      </c>
      <c r="L41" s="125">
        <v>8.4</v>
      </c>
      <c r="M41" s="125">
        <v>7.9</v>
      </c>
      <c r="N41" s="125">
        <v>8.4</v>
      </c>
      <c r="O41" s="125">
        <v>3.9</v>
      </c>
      <c r="P41" s="125">
        <v>3.4</v>
      </c>
      <c r="Q41" s="125">
        <v>4</v>
      </c>
      <c r="R41" s="125">
        <v>3.9</v>
      </c>
      <c r="S41" s="125">
        <v>2.7</v>
      </c>
      <c r="T41" s="125">
        <v>2.5</v>
      </c>
      <c r="U41" s="125">
        <v>8.8</v>
      </c>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row>
    <row r="42" spans="1:229" ht="12.75">
      <c r="A42" s="101" t="s">
        <v>43</v>
      </c>
      <c r="B42" s="95">
        <v>22.7</v>
      </c>
      <c r="C42" s="95">
        <v>28.9</v>
      </c>
      <c r="D42" s="95">
        <v>27.2</v>
      </c>
      <c r="E42" s="95">
        <v>49.4</v>
      </c>
      <c r="F42" s="95">
        <v>41.8</v>
      </c>
      <c r="G42" s="95">
        <v>43.5</v>
      </c>
      <c r="H42" s="95">
        <v>71.9</v>
      </c>
      <c r="I42" s="95">
        <v>62.9</v>
      </c>
      <c r="J42" s="95"/>
      <c r="K42" s="125">
        <v>165.8</v>
      </c>
      <c r="L42" s="125">
        <v>165.8</v>
      </c>
      <c r="M42" s="125">
        <v>172.8</v>
      </c>
      <c r="N42" s="125">
        <v>167.2</v>
      </c>
      <c r="O42" s="125">
        <v>161.2</v>
      </c>
      <c r="P42" s="125">
        <v>153</v>
      </c>
      <c r="Q42" s="125">
        <v>152.8</v>
      </c>
      <c r="R42" s="125">
        <v>160.8</v>
      </c>
      <c r="S42" s="125">
        <v>63.3</v>
      </c>
      <c r="T42" s="125">
        <v>64.7</v>
      </c>
      <c r="U42" s="125">
        <v>21.3</v>
      </c>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row>
    <row r="43" spans="1:229" ht="12.75">
      <c r="A43" s="101" t="s">
        <v>42</v>
      </c>
      <c r="B43" s="95">
        <v>299.3</v>
      </c>
      <c r="C43" s="95">
        <v>293.1</v>
      </c>
      <c r="D43" s="95">
        <v>249.1</v>
      </c>
      <c r="E43" s="95">
        <v>274.8</v>
      </c>
      <c r="F43" s="95">
        <v>269.1</v>
      </c>
      <c r="G43" s="95">
        <v>270.8</v>
      </c>
      <c r="H43" s="95">
        <v>289.8</v>
      </c>
      <c r="I43" s="95">
        <v>202.8</v>
      </c>
      <c r="J43" s="95"/>
      <c r="K43" s="125">
        <v>158.7</v>
      </c>
      <c r="L43" s="125">
        <v>157.9</v>
      </c>
      <c r="M43" s="125">
        <v>150.1</v>
      </c>
      <c r="N43" s="125">
        <v>158.9</v>
      </c>
      <c r="O43" s="125">
        <v>114.8</v>
      </c>
      <c r="P43" s="125">
        <v>115.3</v>
      </c>
      <c r="Q43" s="125">
        <v>115.7</v>
      </c>
      <c r="R43" s="125">
        <v>115.5</v>
      </c>
      <c r="S43" s="125">
        <v>137.8</v>
      </c>
      <c r="T43" s="125">
        <v>138.9</v>
      </c>
      <c r="U43" s="125">
        <v>274.3</v>
      </c>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row>
    <row r="44" spans="1:229" ht="12.75">
      <c r="A44" s="101" t="s">
        <v>41</v>
      </c>
      <c r="B44" s="95">
        <v>24.3</v>
      </c>
      <c r="C44" s="95">
        <v>28.1</v>
      </c>
      <c r="D44" s="95">
        <v>19.4</v>
      </c>
      <c r="E44" s="95">
        <v>24.8</v>
      </c>
      <c r="F44" s="95">
        <v>27.1</v>
      </c>
      <c r="G44" s="95">
        <v>26.9</v>
      </c>
      <c r="H44" s="95">
        <v>18.6</v>
      </c>
      <c r="I44" s="95">
        <v>7.5</v>
      </c>
      <c r="J44" s="95"/>
      <c r="K44" s="125">
        <v>22.7</v>
      </c>
      <c r="L44" s="125">
        <v>23.2</v>
      </c>
      <c r="M44" s="125">
        <v>25</v>
      </c>
      <c r="N44" s="125">
        <v>22.9</v>
      </c>
      <c r="O44" s="125">
        <v>9.8</v>
      </c>
      <c r="P44" s="125">
        <v>10</v>
      </c>
      <c r="Q44" s="125">
        <v>9.1</v>
      </c>
      <c r="R44" s="125">
        <v>9.7</v>
      </c>
      <c r="S44" s="125">
        <v>16</v>
      </c>
      <c r="T44" s="125">
        <v>17.2</v>
      </c>
      <c r="U44" s="125">
        <v>31.3</v>
      </c>
      <c r="V44" s="45"/>
      <c r="W44" s="45"/>
      <c r="X44" s="45"/>
      <c r="Y44" s="45"/>
      <c r="Z44" s="45"/>
      <c r="AA44" s="45"/>
      <c r="AB44" s="45"/>
      <c r="AC44" s="45"/>
      <c r="AD44" s="45"/>
      <c r="AE44" s="45"/>
      <c r="AF44" s="45"/>
      <c r="AG44" s="45"/>
      <c r="AH44" s="45"/>
      <c r="AI44" s="45"/>
      <c r="AJ44" s="45"/>
      <c r="AK44" s="45"/>
      <c r="AL44" s="45"/>
      <c r="AM44" s="45"/>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row>
    <row r="45" spans="1:39" s="45" customFormat="1" ht="12.75">
      <c r="A45" s="107" t="s">
        <v>40</v>
      </c>
      <c r="B45" s="96">
        <v>7.5</v>
      </c>
      <c r="C45" s="96">
        <v>12.1</v>
      </c>
      <c r="D45" s="96">
        <v>11.2</v>
      </c>
      <c r="E45" s="96">
        <v>9.4</v>
      </c>
      <c r="F45" s="96">
        <v>18.1</v>
      </c>
      <c r="G45" s="96">
        <v>13.4</v>
      </c>
      <c r="H45" s="96">
        <v>14.3</v>
      </c>
      <c r="I45" s="96">
        <v>10.1</v>
      </c>
      <c r="J45" s="96"/>
      <c r="K45" s="126">
        <v>15.2</v>
      </c>
      <c r="L45" s="126">
        <v>16.6</v>
      </c>
      <c r="M45" s="126">
        <v>15.3</v>
      </c>
      <c r="N45" s="126">
        <v>16.6</v>
      </c>
      <c r="O45" s="126">
        <v>8.3</v>
      </c>
      <c r="P45" s="126">
        <v>9</v>
      </c>
      <c r="Q45" s="126">
        <v>8.8</v>
      </c>
      <c r="R45" s="126">
        <v>9.5</v>
      </c>
      <c r="S45" s="126">
        <v>6.6</v>
      </c>
      <c r="T45" s="126">
        <v>6.6</v>
      </c>
      <c r="U45" s="126">
        <v>8.3</v>
      </c>
      <c r="V45" s="44"/>
      <c r="W45" s="44"/>
      <c r="X45" s="44"/>
      <c r="Y45" s="44"/>
      <c r="Z45" s="44"/>
      <c r="AA45" s="44"/>
      <c r="AB45" s="44"/>
      <c r="AC45" s="44"/>
      <c r="AD45" s="44"/>
      <c r="AE45" s="44"/>
      <c r="AF45" s="44"/>
      <c r="AG45" s="44"/>
      <c r="AH45" s="44"/>
      <c r="AI45" s="44"/>
      <c r="AJ45" s="44"/>
      <c r="AK45" s="44"/>
      <c r="AL45" s="44"/>
      <c r="AM45" s="44"/>
    </row>
    <row r="46" spans="1:229" ht="12.75">
      <c r="A46" s="101" t="s">
        <v>39</v>
      </c>
      <c r="B46" s="95">
        <v>19.8</v>
      </c>
      <c r="C46" s="95">
        <v>20.2</v>
      </c>
      <c r="D46" s="95">
        <v>17.9</v>
      </c>
      <c r="E46" s="95">
        <v>18.4</v>
      </c>
      <c r="F46" s="95">
        <v>18.7</v>
      </c>
      <c r="G46" s="95">
        <v>20.6</v>
      </c>
      <c r="H46" s="95">
        <v>20.7</v>
      </c>
      <c r="I46" s="95">
        <v>19.6</v>
      </c>
      <c r="J46" s="95"/>
      <c r="K46" s="125">
        <v>23.4</v>
      </c>
      <c r="L46" s="125">
        <v>24.9</v>
      </c>
      <c r="M46" s="125">
        <v>23.7</v>
      </c>
      <c r="N46" s="125">
        <v>24</v>
      </c>
      <c r="O46" s="125">
        <v>19.7</v>
      </c>
      <c r="P46" s="125">
        <v>19.8</v>
      </c>
      <c r="Q46" s="125">
        <v>17.9</v>
      </c>
      <c r="R46" s="125">
        <v>19.6</v>
      </c>
      <c r="S46" s="125">
        <v>19.9</v>
      </c>
      <c r="T46" s="125">
        <v>20.3</v>
      </c>
      <c r="U46" s="125">
        <v>19.8</v>
      </c>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row>
    <row r="47" spans="1:229" ht="12.75">
      <c r="A47" s="101" t="s">
        <v>38</v>
      </c>
      <c r="B47" s="95">
        <v>7.8</v>
      </c>
      <c r="C47" s="95">
        <v>7.6</v>
      </c>
      <c r="D47" s="95">
        <v>11.3</v>
      </c>
      <c r="E47" s="95">
        <v>7.4</v>
      </c>
      <c r="F47" s="95">
        <v>9.2</v>
      </c>
      <c r="G47" s="95">
        <v>6.5</v>
      </c>
      <c r="H47" s="95">
        <v>9.7</v>
      </c>
      <c r="I47" s="95">
        <v>8.4</v>
      </c>
      <c r="J47" s="95"/>
      <c r="K47" s="125">
        <v>2.7</v>
      </c>
      <c r="L47" s="125">
        <v>0.8</v>
      </c>
      <c r="M47" s="125">
        <v>2.4</v>
      </c>
      <c r="N47" s="125">
        <v>1.9</v>
      </c>
      <c r="O47" s="125">
        <v>6.8</v>
      </c>
      <c r="P47" s="125">
        <v>5.7</v>
      </c>
      <c r="Q47" s="125">
        <v>6.7</v>
      </c>
      <c r="R47" s="125">
        <v>7.1</v>
      </c>
      <c r="S47" s="125">
        <v>3.6</v>
      </c>
      <c r="T47" s="125">
        <v>2.1</v>
      </c>
      <c r="U47" s="125">
        <v>10.7</v>
      </c>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row>
    <row r="48" spans="1:229" ht="12.75">
      <c r="A48" s="101" t="s">
        <v>37</v>
      </c>
      <c r="B48" s="95">
        <v>19.8</v>
      </c>
      <c r="C48" s="95">
        <v>13.9</v>
      </c>
      <c r="D48" s="95">
        <v>17.2</v>
      </c>
      <c r="E48" s="95">
        <v>14.5</v>
      </c>
      <c r="F48" s="95">
        <v>15.7</v>
      </c>
      <c r="G48" s="95">
        <v>13.9</v>
      </c>
      <c r="H48" s="95">
        <v>13.1</v>
      </c>
      <c r="I48" s="95">
        <v>27.3</v>
      </c>
      <c r="J48" s="95"/>
      <c r="K48" s="125">
        <v>51.9</v>
      </c>
      <c r="L48" s="125">
        <v>50</v>
      </c>
      <c r="M48" s="125">
        <v>51.2</v>
      </c>
      <c r="N48" s="125">
        <v>50.5</v>
      </c>
      <c r="O48" s="125">
        <v>19.5</v>
      </c>
      <c r="P48" s="125">
        <v>17.1</v>
      </c>
      <c r="Q48" s="125">
        <v>18.3</v>
      </c>
      <c r="R48" s="125">
        <v>19.8</v>
      </c>
      <c r="S48" s="125">
        <v>59.2</v>
      </c>
      <c r="T48" s="125">
        <v>59.7</v>
      </c>
      <c r="U48" s="125">
        <v>24.7</v>
      </c>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row>
    <row r="49" spans="1:229" ht="12.75">
      <c r="A49" s="101" t="s">
        <v>36</v>
      </c>
      <c r="B49" s="95">
        <v>2.5</v>
      </c>
      <c r="C49" s="95">
        <v>11.8</v>
      </c>
      <c r="D49" s="95">
        <v>12.6</v>
      </c>
      <c r="E49" s="95">
        <v>7.2</v>
      </c>
      <c r="F49" s="95">
        <v>9.7</v>
      </c>
      <c r="G49" s="95">
        <v>4.1</v>
      </c>
      <c r="H49" s="95">
        <v>11.8</v>
      </c>
      <c r="I49" s="95">
        <v>5.2</v>
      </c>
      <c r="J49" s="95"/>
      <c r="K49" s="125">
        <v>37.1</v>
      </c>
      <c r="L49" s="125">
        <v>38.8</v>
      </c>
      <c r="M49" s="125">
        <v>44.5</v>
      </c>
      <c r="N49" s="125">
        <v>37</v>
      </c>
      <c r="O49" s="125">
        <v>16.3</v>
      </c>
      <c r="P49" s="125">
        <v>16.2</v>
      </c>
      <c r="Q49" s="125">
        <v>15.8</v>
      </c>
      <c r="R49" s="125">
        <v>17.1</v>
      </c>
      <c r="S49" s="125">
        <v>22.1</v>
      </c>
      <c r="T49" s="125">
        <v>23</v>
      </c>
      <c r="U49" s="125">
        <v>28</v>
      </c>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row>
    <row r="50" spans="1:229" ht="12.75">
      <c r="A50" s="101" t="s">
        <v>35</v>
      </c>
      <c r="B50" s="95">
        <v>13.8</v>
      </c>
      <c r="C50" s="95">
        <v>44.5</v>
      </c>
      <c r="D50" s="95">
        <v>10</v>
      </c>
      <c r="E50" s="95">
        <v>52.3</v>
      </c>
      <c r="F50" s="95">
        <v>55.4</v>
      </c>
      <c r="G50" s="95">
        <v>57.3</v>
      </c>
      <c r="H50" s="95">
        <v>66.7</v>
      </c>
      <c r="I50" s="95">
        <v>7.7</v>
      </c>
      <c r="J50" s="95"/>
      <c r="K50" s="125">
        <v>45.8</v>
      </c>
      <c r="L50" s="125">
        <v>45.2</v>
      </c>
      <c r="M50" s="125">
        <v>56.9</v>
      </c>
      <c r="N50" s="125">
        <v>48.3</v>
      </c>
      <c r="O50" s="125">
        <v>48.3</v>
      </c>
      <c r="P50" s="125">
        <v>51.5</v>
      </c>
      <c r="Q50" s="125">
        <v>55.7</v>
      </c>
      <c r="R50" s="125">
        <v>50.4</v>
      </c>
      <c r="S50" s="125">
        <v>49.1</v>
      </c>
      <c r="T50" s="125">
        <v>46.5</v>
      </c>
      <c r="U50" s="125">
        <v>42</v>
      </c>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row>
    <row r="51" spans="1:229" ht="12.75">
      <c r="A51" s="101" t="s">
        <v>34</v>
      </c>
      <c r="B51" s="95">
        <v>38.1</v>
      </c>
      <c r="C51" s="95">
        <v>91.2</v>
      </c>
      <c r="D51" s="95">
        <v>29</v>
      </c>
      <c r="E51" s="95">
        <v>103.8</v>
      </c>
      <c r="F51" s="95">
        <v>108.5</v>
      </c>
      <c r="G51" s="95">
        <v>109.4</v>
      </c>
      <c r="H51" s="95">
        <v>128.8</v>
      </c>
      <c r="I51" s="95">
        <v>19.5</v>
      </c>
      <c r="J51" s="95"/>
      <c r="K51" s="125">
        <v>93</v>
      </c>
      <c r="L51" s="125">
        <v>93.5</v>
      </c>
      <c r="M51" s="125">
        <v>111.2</v>
      </c>
      <c r="N51" s="125">
        <v>92.2</v>
      </c>
      <c r="O51" s="125">
        <v>92.5</v>
      </c>
      <c r="P51" s="125">
        <v>94.6</v>
      </c>
      <c r="Q51" s="125">
        <v>99.6</v>
      </c>
      <c r="R51" s="125">
        <v>90.1</v>
      </c>
      <c r="S51" s="125">
        <v>91.7</v>
      </c>
      <c r="T51" s="125">
        <v>91.3</v>
      </c>
      <c r="U51" s="125">
        <v>65.3</v>
      </c>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row>
    <row r="52" spans="1:229" ht="12.75">
      <c r="A52" s="101" t="s">
        <v>33</v>
      </c>
      <c r="B52" s="95">
        <v>26.4</v>
      </c>
      <c r="C52" s="95">
        <v>18.8</v>
      </c>
      <c r="D52" s="95">
        <v>7.4</v>
      </c>
      <c r="E52" s="95">
        <v>20.7</v>
      </c>
      <c r="F52" s="95">
        <v>18.8</v>
      </c>
      <c r="G52" s="95">
        <v>19.8</v>
      </c>
      <c r="H52" s="95">
        <v>20.7</v>
      </c>
      <c r="I52" s="95">
        <v>7.8</v>
      </c>
      <c r="J52" s="95"/>
      <c r="K52" s="125">
        <v>31.3</v>
      </c>
      <c r="L52" s="125">
        <v>31</v>
      </c>
      <c r="M52" s="125">
        <v>36.8</v>
      </c>
      <c r="N52" s="125">
        <v>30.9</v>
      </c>
      <c r="O52" s="125">
        <v>24.1</v>
      </c>
      <c r="P52" s="125">
        <v>24.1</v>
      </c>
      <c r="Q52" s="125">
        <v>24.3</v>
      </c>
      <c r="R52" s="125">
        <v>23.8</v>
      </c>
      <c r="S52" s="125">
        <v>27.4</v>
      </c>
      <c r="T52" s="125">
        <v>26.7</v>
      </c>
      <c r="U52" s="125">
        <v>18.4</v>
      </c>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row>
    <row r="53" spans="1:229" s="37" customFormat="1" ht="12.75">
      <c r="A53" s="101" t="s">
        <v>32</v>
      </c>
      <c r="B53" s="95">
        <v>36</v>
      </c>
      <c r="C53" s="95">
        <v>37.4</v>
      </c>
      <c r="D53" s="95">
        <v>14.3</v>
      </c>
      <c r="E53" s="95">
        <v>41.2</v>
      </c>
      <c r="F53" s="95">
        <v>43.3</v>
      </c>
      <c r="G53" s="95">
        <v>44.7</v>
      </c>
      <c r="H53" s="95">
        <v>48.6</v>
      </c>
      <c r="I53" s="95">
        <v>6</v>
      </c>
      <c r="J53" s="95"/>
      <c r="K53" s="125">
        <v>36.3</v>
      </c>
      <c r="L53" s="125">
        <v>34.7</v>
      </c>
      <c r="M53" s="125">
        <v>42.9</v>
      </c>
      <c r="N53" s="125">
        <v>35.9</v>
      </c>
      <c r="O53" s="125">
        <v>27.8</v>
      </c>
      <c r="P53" s="125">
        <v>26.9</v>
      </c>
      <c r="Q53" s="125">
        <v>29.1</v>
      </c>
      <c r="R53" s="125">
        <v>25.9</v>
      </c>
      <c r="S53" s="125">
        <v>35</v>
      </c>
      <c r="T53" s="125">
        <v>34.9</v>
      </c>
      <c r="U53" s="125">
        <v>29.5</v>
      </c>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row>
    <row r="54" spans="1:229" s="37" customFormat="1" ht="12.75">
      <c r="A54" s="108" t="s">
        <v>31</v>
      </c>
      <c r="B54" s="95">
        <v>3.1</v>
      </c>
      <c r="C54" s="95">
        <v>5.3</v>
      </c>
      <c r="D54" s="95">
        <v>3</v>
      </c>
      <c r="E54" s="95">
        <v>11</v>
      </c>
      <c r="F54" s="95">
        <v>5.2</v>
      </c>
      <c r="G54" s="95">
        <v>5.5</v>
      </c>
      <c r="H54" s="95">
        <v>11.4</v>
      </c>
      <c r="I54" s="95">
        <v>3.1</v>
      </c>
      <c r="J54" s="95"/>
      <c r="K54" s="125">
        <v>11.4</v>
      </c>
      <c r="L54" s="125">
        <v>12</v>
      </c>
      <c r="M54" s="125">
        <v>13.9</v>
      </c>
      <c r="N54" s="125">
        <v>11.5</v>
      </c>
      <c r="O54" s="125">
        <v>6.5</v>
      </c>
      <c r="P54" s="125">
        <v>7.4</v>
      </c>
      <c r="Q54" s="125">
        <v>7.7</v>
      </c>
      <c r="R54" s="125">
        <v>7.7</v>
      </c>
      <c r="S54" s="125">
        <v>6.8</v>
      </c>
      <c r="T54" s="125">
        <v>7.9</v>
      </c>
      <c r="U54" s="125">
        <v>6.9</v>
      </c>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row>
    <row r="55" spans="1:229" s="37" customFormat="1" ht="12">
      <c r="A55" s="46"/>
      <c r="B55" s="44"/>
      <c r="C55" s="44"/>
      <c r="D55" s="44"/>
      <c r="E55" s="44"/>
      <c r="F55" s="44"/>
      <c r="G55" s="44"/>
      <c r="H55" s="44"/>
      <c r="I55" s="44"/>
      <c r="J55" s="44"/>
      <c r="K55" s="41"/>
      <c r="L55" s="47"/>
      <c r="M55" s="47"/>
      <c r="N55" s="47"/>
      <c r="O55" s="47"/>
      <c r="P55" s="47"/>
      <c r="Q55" s="47"/>
      <c r="R55" s="47"/>
      <c r="S55" s="47"/>
      <c r="T55" s="47"/>
      <c r="U55" s="47"/>
      <c r="V55" s="48"/>
      <c r="W55" s="48"/>
      <c r="X55" s="48"/>
      <c r="Y55" s="48"/>
      <c r="Z55" s="48"/>
      <c r="AA55" s="48"/>
      <c r="AB55" s="48"/>
      <c r="AC55" s="48"/>
      <c r="AD55" s="48"/>
      <c r="AE55" s="48"/>
      <c r="AF55" s="48"/>
      <c r="AG55" s="48"/>
      <c r="AH55" s="48"/>
      <c r="AI55" s="48"/>
      <c r="AJ55" s="48"/>
      <c r="AK55" s="48"/>
      <c r="AL55" s="48"/>
      <c r="AM55" s="48"/>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row>
    <row r="56" spans="1:229" s="37" customFormat="1" ht="12">
      <c r="A56" s="46"/>
      <c r="B56" s="48"/>
      <c r="C56" s="48"/>
      <c r="D56" s="48"/>
      <c r="E56" s="48"/>
      <c r="F56" s="48"/>
      <c r="G56" s="48"/>
      <c r="H56" s="48"/>
      <c r="I56" s="48"/>
      <c r="J56" s="48"/>
      <c r="K56" s="49"/>
      <c r="L56" s="50"/>
      <c r="M56" s="50"/>
      <c r="N56" s="50"/>
      <c r="O56" s="50"/>
      <c r="P56" s="50"/>
      <c r="Q56" s="50"/>
      <c r="R56" s="50"/>
      <c r="S56" s="50"/>
      <c r="T56" s="50"/>
      <c r="U56" s="50"/>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row>
    <row r="57" spans="1:229" ht="12">
      <c r="A57" s="46"/>
      <c r="B57" s="48"/>
      <c r="C57" s="48"/>
      <c r="D57" s="48"/>
      <c r="E57" s="48"/>
      <c r="F57" s="48"/>
      <c r="G57" s="48"/>
      <c r="H57" s="48"/>
      <c r="I57" s="48"/>
      <c r="J57" s="48"/>
      <c r="K57" s="49"/>
      <c r="L57" s="50"/>
      <c r="M57" s="50"/>
      <c r="N57" s="50"/>
      <c r="O57" s="50"/>
      <c r="P57" s="50"/>
      <c r="Q57" s="50"/>
      <c r="R57" s="50"/>
      <c r="S57" s="50"/>
      <c r="T57" s="50"/>
      <c r="U57" s="50"/>
      <c r="V57" s="44"/>
      <c r="W57" s="44"/>
      <c r="X57" s="44"/>
      <c r="Y57" s="44"/>
      <c r="Z57" s="44"/>
      <c r="AA57" s="44"/>
      <c r="AB57" s="44"/>
      <c r="AC57" s="44"/>
      <c r="AD57" s="44"/>
      <c r="AE57" s="44"/>
      <c r="AF57" s="44"/>
      <c r="AG57" s="44"/>
      <c r="AH57" s="44"/>
      <c r="AI57" s="44"/>
      <c r="AJ57" s="44"/>
      <c r="AK57" s="44"/>
      <c r="AL57" s="44"/>
      <c r="AM57" s="44"/>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row>
    <row r="58" spans="1:229" s="37" customFormat="1" ht="12.75">
      <c r="A58" s="116" t="s">
        <v>23</v>
      </c>
      <c r="B58" s="95">
        <f aca="true" t="shared" si="12" ref="B58:I58">SUM(B36:B57)</f>
        <v>694.2999999999998</v>
      </c>
      <c r="C58" s="95">
        <f t="shared" si="12"/>
        <v>690.4</v>
      </c>
      <c r="D58" s="95">
        <f t="shared" si="12"/>
        <v>569.6999999999999</v>
      </c>
      <c r="E58" s="95">
        <f t="shared" si="12"/>
        <v>698.1999999999999</v>
      </c>
      <c r="F58" s="95">
        <f t="shared" si="12"/>
        <v>720.9</v>
      </c>
      <c r="G58" s="95">
        <f t="shared" si="12"/>
        <v>720.9</v>
      </c>
      <c r="H58" s="95">
        <f t="shared" si="12"/>
        <v>827.5000000000002</v>
      </c>
      <c r="I58" s="95">
        <f t="shared" si="12"/>
        <v>505.00000000000006</v>
      </c>
      <c r="J58" s="95"/>
      <c r="K58" s="41"/>
      <c r="L58" s="47"/>
      <c r="M58" s="47"/>
      <c r="N58" s="47"/>
      <c r="O58" s="47"/>
      <c r="P58" s="47"/>
      <c r="Q58" s="47"/>
      <c r="R58" s="47"/>
      <c r="S58" s="47"/>
      <c r="T58" s="47"/>
      <c r="U58" s="47"/>
      <c r="V58" s="35"/>
      <c r="W58" s="35"/>
      <c r="X58" s="35"/>
      <c r="Y58" s="35"/>
      <c r="Z58" s="35"/>
      <c r="AA58" s="35"/>
      <c r="AB58" s="35"/>
      <c r="AC58" s="35"/>
      <c r="AD58" s="35"/>
      <c r="AE58" s="35"/>
      <c r="AF58" s="35"/>
      <c r="AG58" s="35"/>
      <c r="AH58" s="35"/>
      <c r="AI58" s="35"/>
      <c r="AJ58" s="35"/>
      <c r="AK58" s="35"/>
      <c r="AL58" s="35"/>
      <c r="AM58" s="35"/>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51"/>
      <c r="HE58" s="51"/>
      <c r="HF58" s="51"/>
      <c r="HG58" s="51"/>
      <c r="HH58" s="51"/>
      <c r="HI58" s="51"/>
      <c r="HJ58" s="51"/>
      <c r="HK58" s="51"/>
      <c r="HL58" s="51"/>
      <c r="HM58" s="51"/>
      <c r="HN58" s="51"/>
      <c r="HO58" s="51"/>
      <c r="HP58" s="51"/>
      <c r="HQ58" s="51"/>
      <c r="HR58" s="44"/>
      <c r="HS58" s="44"/>
      <c r="HT58" s="44"/>
      <c r="HU58" s="44"/>
    </row>
    <row r="59" spans="1:229" s="37" customFormat="1" ht="12.75">
      <c r="A59" s="116" t="s">
        <v>22</v>
      </c>
      <c r="B59" s="92">
        <f aca="true" t="shared" si="13" ref="B59:I59">B58/10000</f>
        <v>0.06942999999999998</v>
      </c>
      <c r="C59" s="92">
        <f t="shared" si="13"/>
        <v>0.06904</v>
      </c>
      <c r="D59" s="92">
        <f t="shared" si="13"/>
        <v>0.05696999999999999</v>
      </c>
      <c r="E59" s="92">
        <f t="shared" si="13"/>
        <v>0.06982</v>
      </c>
      <c r="F59" s="92">
        <f t="shared" si="13"/>
        <v>0.07209</v>
      </c>
      <c r="G59" s="92">
        <f t="shared" si="13"/>
        <v>0.07209</v>
      </c>
      <c r="H59" s="92">
        <f t="shared" si="13"/>
        <v>0.08275000000000002</v>
      </c>
      <c r="I59" s="92">
        <f t="shared" si="13"/>
        <v>0.0505</v>
      </c>
      <c r="J59" s="92"/>
      <c r="K59" s="32"/>
      <c r="L59" s="33"/>
      <c r="M59" s="33"/>
      <c r="N59" s="33"/>
      <c r="O59" s="33"/>
      <c r="P59" s="33"/>
      <c r="Q59" s="33"/>
      <c r="R59" s="33"/>
      <c r="S59" s="33"/>
      <c r="T59" s="33"/>
      <c r="U59" s="33"/>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51"/>
      <c r="HE59" s="51"/>
      <c r="HF59" s="51"/>
      <c r="HG59" s="51"/>
      <c r="HH59" s="51"/>
      <c r="HI59" s="51"/>
      <c r="HJ59" s="51"/>
      <c r="HK59" s="51"/>
      <c r="HL59" s="51"/>
      <c r="HM59" s="51"/>
      <c r="HN59" s="51"/>
      <c r="HO59" s="51"/>
      <c r="HP59" s="51"/>
      <c r="HQ59" s="51"/>
      <c r="HR59" s="44"/>
      <c r="HS59" s="44"/>
      <c r="HT59" s="44"/>
      <c r="HU59" s="44"/>
    </row>
    <row r="60" spans="1:229" s="37" customFormat="1" ht="12.75">
      <c r="A60" s="116" t="s">
        <v>30</v>
      </c>
      <c r="B60" s="92">
        <f aca="true" t="shared" si="14" ref="B60:I60">B19+B59</f>
        <v>73.52095000000001</v>
      </c>
      <c r="C60" s="92">
        <f t="shared" si="14"/>
        <v>74.81532000000001</v>
      </c>
      <c r="D60" s="92">
        <f t="shared" si="14"/>
        <v>75.43559</v>
      </c>
      <c r="E60" s="92">
        <f t="shared" si="14"/>
        <v>73.47912</v>
      </c>
      <c r="F60" s="92">
        <f t="shared" si="14"/>
        <v>73.51659000000002</v>
      </c>
      <c r="G60" s="92">
        <f t="shared" si="14"/>
        <v>75.7326</v>
      </c>
      <c r="H60" s="92">
        <f t="shared" si="14"/>
        <v>81.33316</v>
      </c>
      <c r="I60" s="92">
        <f t="shared" si="14"/>
        <v>77.58588999999999</v>
      </c>
      <c r="J60" s="92"/>
      <c r="K60" s="32"/>
      <c r="L60" s="33"/>
      <c r="M60" s="33"/>
      <c r="N60" s="33"/>
      <c r="O60" s="33"/>
      <c r="P60" s="33"/>
      <c r="Q60" s="33"/>
      <c r="R60" s="33"/>
      <c r="S60" s="33"/>
      <c r="T60" s="33"/>
      <c r="U60" s="33"/>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51"/>
      <c r="HE60" s="51"/>
      <c r="HF60" s="51"/>
      <c r="HG60" s="51"/>
      <c r="HH60" s="51"/>
      <c r="HI60" s="51"/>
      <c r="HJ60" s="51"/>
      <c r="HK60" s="51"/>
      <c r="HL60" s="51"/>
      <c r="HM60" s="51"/>
      <c r="HN60" s="51"/>
      <c r="HO60" s="51"/>
      <c r="HP60" s="51"/>
      <c r="HQ60" s="51"/>
      <c r="HR60" s="44"/>
      <c r="HS60" s="44"/>
      <c r="HT60" s="44"/>
      <c r="HU60" s="44"/>
    </row>
    <row r="61" spans="1:211" s="37" customFormat="1" ht="12.75">
      <c r="A61" s="116"/>
      <c r="B61" s="109"/>
      <c r="C61" s="109"/>
      <c r="D61" s="109"/>
      <c r="E61" s="109"/>
      <c r="F61" s="109"/>
      <c r="G61" s="109"/>
      <c r="H61" s="109"/>
      <c r="I61" s="109"/>
      <c r="J61" s="109"/>
      <c r="K61" s="38"/>
      <c r="L61" s="39"/>
      <c r="M61" s="40"/>
      <c r="N61" s="39"/>
      <c r="O61" s="39"/>
      <c r="P61" s="39"/>
      <c r="Q61" s="39"/>
      <c r="R61" s="40"/>
      <c r="S61" s="39"/>
      <c r="T61" s="39"/>
      <c r="U61" s="40"/>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row>
    <row r="62" spans="1:142" s="53" customFormat="1" ht="12.75">
      <c r="A62" s="110"/>
      <c r="B62" s="105"/>
      <c r="C62" s="162"/>
      <c r="D62" s="162"/>
      <c r="E62" s="162"/>
      <c r="F62" s="162"/>
      <c r="G62" s="162"/>
      <c r="H62" s="162"/>
      <c r="I62" s="137"/>
      <c r="J62" s="105"/>
      <c r="K62" s="43"/>
      <c r="L62" s="54"/>
      <c r="M62" s="54"/>
      <c r="N62" s="54"/>
      <c r="O62" s="54"/>
      <c r="P62" s="54"/>
      <c r="Q62" s="54"/>
      <c r="R62" s="54"/>
      <c r="S62" s="55"/>
      <c r="T62" s="54"/>
      <c r="U62" s="54"/>
      <c r="V62" s="45"/>
      <c r="W62" s="45"/>
      <c r="X62" s="45"/>
      <c r="Y62" s="45"/>
      <c r="Z62" s="45"/>
      <c r="AA62" s="45"/>
      <c r="AB62" s="45"/>
      <c r="AC62" s="45"/>
      <c r="AD62" s="45"/>
      <c r="AE62" s="45"/>
      <c r="AF62" s="45"/>
      <c r="AG62" s="45"/>
      <c r="AH62" s="45"/>
      <c r="AI62" s="45"/>
      <c r="AJ62" s="45"/>
      <c r="AK62" s="45"/>
      <c r="AL62" s="45"/>
      <c r="AM62" s="45"/>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row>
    <row r="63" spans="1:229" ht="12.75">
      <c r="A63" s="117" t="s">
        <v>29</v>
      </c>
      <c r="B63" s="96">
        <f aca="true" t="shared" si="15" ref="B63:I63">B36*((58.71+16)/58.71)</f>
        <v>6.108124680633623</v>
      </c>
      <c r="C63" s="111">
        <f t="shared" si="15"/>
        <v>5.2173564980412195</v>
      </c>
      <c r="D63" s="111">
        <f t="shared" si="15"/>
        <v>10.434712996082439</v>
      </c>
      <c r="E63" s="111">
        <f t="shared" si="15"/>
        <v>3.3085675353432125</v>
      </c>
      <c r="F63" s="111">
        <f t="shared" si="15"/>
        <v>3.435820132856413</v>
      </c>
      <c r="G63" s="111">
        <f t="shared" si="15"/>
        <v>1.3997785726452054</v>
      </c>
      <c r="H63" s="111">
        <f t="shared" si="15"/>
        <v>2.0360415602112076</v>
      </c>
      <c r="I63" s="96">
        <f t="shared" si="15"/>
        <v>4.835598705501618</v>
      </c>
      <c r="J63" s="96"/>
      <c r="K63" s="43"/>
      <c r="L63" s="54"/>
      <c r="M63" s="54"/>
      <c r="N63" s="54"/>
      <c r="O63" s="54"/>
      <c r="P63" s="54"/>
      <c r="Q63" s="54"/>
      <c r="R63" s="54"/>
      <c r="S63" s="55"/>
      <c r="T63" s="54"/>
      <c r="U63" s="54"/>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37"/>
      <c r="HS63" s="37"/>
      <c r="HT63" s="37"/>
      <c r="HU63" s="37"/>
    </row>
    <row r="64" spans="1:229" ht="14.25">
      <c r="A64" s="116" t="s">
        <v>190</v>
      </c>
      <c r="B64" s="96">
        <f aca="true" t="shared" si="16" ref="B64:I64">B37*((51.996*2+16*3)/(51.996*2))</f>
        <v>14.323424878836835</v>
      </c>
      <c r="C64" s="111">
        <f t="shared" si="16"/>
        <v>10.523332564043388</v>
      </c>
      <c r="D64" s="111">
        <f t="shared" si="16"/>
        <v>10.377175167320564</v>
      </c>
      <c r="E64" s="111">
        <f t="shared" si="16"/>
        <v>5.700138472190169</v>
      </c>
      <c r="F64" s="111">
        <f t="shared" si="16"/>
        <v>5.261666282021694</v>
      </c>
      <c r="G64" s="111">
        <f t="shared" si="16"/>
        <v>4.969351488576044</v>
      </c>
      <c r="H64" s="111">
        <f t="shared" si="16"/>
        <v>6.138610662358643</v>
      </c>
      <c r="I64" s="96">
        <f t="shared" si="16"/>
        <v>6.284768059081467</v>
      </c>
      <c r="J64" s="96"/>
      <c r="K64" s="43"/>
      <c r="L64" s="54"/>
      <c r="M64" s="54"/>
      <c r="N64" s="54"/>
      <c r="O64" s="54"/>
      <c r="P64" s="54"/>
      <c r="Q64" s="54"/>
      <c r="R64" s="54"/>
      <c r="S64" s="55"/>
      <c r="T64" s="54"/>
      <c r="U64" s="54"/>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c r="GB64" s="45"/>
      <c r="GC64" s="45"/>
      <c r="GD64" s="45"/>
      <c r="GE64" s="45"/>
      <c r="GF64" s="45"/>
      <c r="GG64" s="45"/>
      <c r="GH64" s="45"/>
      <c r="GI64" s="45"/>
      <c r="GJ64" s="45"/>
      <c r="GK64" s="45"/>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37"/>
      <c r="HS64" s="37"/>
      <c r="HT64" s="37"/>
      <c r="HU64" s="37"/>
    </row>
    <row r="65" spans="1:229" ht="14.25">
      <c r="A65" s="116" t="s">
        <v>191</v>
      </c>
      <c r="B65" s="96">
        <f aca="true" t="shared" si="17" ref="B65:I65">B38*((44.956*2+16*3)/(44.956*2))</f>
        <v>16.412251979713496</v>
      </c>
      <c r="C65" s="111">
        <f t="shared" si="17"/>
        <v>14.725011121985942</v>
      </c>
      <c r="D65" s="111">
        <f t="shared" si="17"/>
        <v>14.878396654506627</v>
      </c>
      <c r="E65" s="111">
        <f t="shared" si="17"/>
        <v>10.276830678886022</v>
      </c>
      <c r="F65" s="111">
        <f t="shared" si="17"/>
        <v>12.270842601654952</v>
      </c>
      <c r="G65" s="111">
        <f t="shared" si="17"/>
        <v>14.571625589465254</v>
      </c>
      <c r="H65" s="111">
        <f t="shared" si="17"/>
        <v>12.730999199217013</v>
      </c>
      <c r="I65" s="96">
        <f t="shared" si="17"/>
        <v>12.270842601654952</v>
      </c>
      <c r="J65" s="96"/>
      <c r="K65" s="43"/>
      <c r="L65" s="54"/>
      <c r="M65" s="54"/>
      <c r="N65" s="54"/>
      <c r="O65" s="54"/>
      <c r="P65" s="54"/>
      <c r="Q65" s="54"/>
      <c r="R65" s="54"/>
      <c r="S65" s="55"/>
      <c r="T65" s="54"/>
      <c r="U65" s="54"/>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37"/>
      <c r="HS65" s="37"/>
      <c r="HT65" s="37"/>
      <c r="HU65" s="37"/>
    </row>
    <row r="66" spans="1:229" ht="14.25">
      <c r="A66" s="116" t="s">
        <v>192</v>
      </c>
      <c r="B66" s="96">
        <f aca="true" t="shared" si="18" ref="B66:I66">B39*((50.942*2+16*3)/(50.942*2))</f>
        <v>190.3634486278513</v>
      </c>
      <c r="C66" s="111">
        <f t="shared" si="18"/>
        <v>46.63463154175337</v>
      </c>
      <c r="D66" s="111">
        <f t="shared" si="18"/>
        <v>71.790852341879</v>
      </c>
      <c r="E66" s="111">
        <f t="shared" si="18"/>
        <v>36.48387578029917</v>
      </c>
      <c r="F66" s="111">
        <f t="shared" si="18"/>
        <v>49.723991990891605</v>
      </c>
      <c r="G66" s="111">
        <f t="shared" si="18"/>
        <v>27.510019237564293</v>
      </c>
      <c r="H66" s="111">
        <f t="shared" si="18"/>
        <v>46.48751913941346</v>
      </c>
      <c r="I66" s="96">
        <f t="shared" si="18"/>
        <v>64.43523222488321</v>
      </c>
      <c r="J66" s="96"/>
      <c r="K66" s="43"/>
      <c r="L66" s="54"/>
      <c r="M66" s="54"/>
      <c r="N66" s="54"/>
      <c r="O66" s="54"/>
      <c r="P66" s="54"/>
      <c r="Q66" s="54"/>
      <c r="R66" s="54"/>
      <c r="S66" s="55"/>
      <c r="T66" s="54"/>
      <c r="U66" s="54"/>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37"/>
      <c r="HS66" s="37"/>
      <c r="HT66" s="37"/>
      <c r="HU66" s="37"/>
    </row>
    <row r="67" spans="1:229" ht="12.75">
      <c r="A67" s="116" t="s">
        <v>28</v>
      </c>
      <c r="B67" s="96">
        <f aca="true" t="shared" si="19" ref="B67:I67">B40*((137.34+16)/137.34)</f>
        <v>17.4173875054609</v>
      </c>
      <c r="C67" s="111">
        <f t="shared" si="19"/>
        <v>24.451332459589338</v>
      </c>
      <c r="D67" s="111">
        <f t="shared" si="19"/>
        <v>69.2229503422164</v>
      </c>
      <c r="E67" s="111">
        <f t="shared" si="19"/>
        <v>23.893082860055337</v>
      </c>
      <c r="F67" s="111">
        <f t="shared" si="19"/>
        <v>32.04352701325178</v>
      </c>
      <c r="G67" s="111">
        <f t="shared" si="19"/>
        <v>54.93176059414592</v>
      </c>
      <c r="H67" s="111">
        <f t="shared" si="19"/>
        <v>57.16475899228193</v>
      </c>
      <c r="I67" s="96">
        <f t="shared" si="19"/>
        <v>59.50940731032474</v>
      </c>
      <c r="J67" s="96"/>
      <c r="K67" s="43"/>
      <c r="L67" s="54"/>
      <c r="M67" s="54"/>
      <c r="N67" s="54"/>
      <c r="O67" s="54"/>
      <c r="P67" s="54"/>
      <c r="Q67" s="54"/>
      <c r="R67" s="54"/>
      <c r="S67" s="55"/>
      <c r="T67" s="54"/>
      <c r="U67" s="54"/>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37"/>
      <c r="HS67" s="37"/>
      <c r="HT67" s="37"/>
      <c r="HU67" s="37"/>
    </row>
    <row r="68" spans="1:229" ht="14.25">
      <c r="A68" s="116" t="s">
        <v>193</v>
      </c>
      <c r="B68" s="96">
        <f aca="true" t="shared" si="20" ref="B68:I68">B41*((85.47*2+16)/(85.47*2))</f>
        <v>3.171440271440271</v>
      </c>
      <c r="C68" s="111">
        <f t="shared" si="20"/>
        <v>3.280800280800281</v>
      </c>
      <c r="D68" s="111">
        <f t="shared" si="20"/>
        <v>4.702480402480402</v>
      </c>
      <c r="E68" s="111">
        <f t="shared" si="20"/>
        <v>4.265040365040365</v>
      </c>
      <c r="F68" s="111">
        <f t="shared" si="20"/>
        <v>3.8276003276003276</v>
      </c>
      <c r="G68" s="111">
        <f t="shared" si="20"/>
        <v>2.8433602433602436</v>
      </c>
      <c r="H68" s="111">
        <f t="shared" si="20"/>
        <v>4.921200421200421</v>
      </c>
      <c r="I68" s="96">
        <f t="shared" si="20"/>
        <v>4.265040365040365</v>
      </c>
      <c r="J68" s="96"/>
      <c r="K68" s="43"/>
      <c r="L68" s="54"/>
      <c r="M68" s="54"/>
      <c r="N68" s="54"/>
      <c r="O68" s="54"/>
      <c r="P68" s="54"/>
      <c r="Q68" s="54"/>
      <c r="R68" s="54"/>
      <c r="S68" s="55"/>
      <c r="T68" s="54"/>
      <c r="U68" s="54"/>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c r="FI68" s="45"/>
      <c r="FJ68" s="45"/>
      <c r="FK68" s="45"/>
      <c r="FL68" s="45"/>
      <c r="FM68" s="45"/>
      <c r="FN68" s="45"/>
      <c r="FO68" s="45"/>
      <c r="FP68" s="45"/>
      <c r="FQ68" s="45"/>
      <c r="FR68" s="45"/>
      <c r="FS68" s="45"/>
      <c r="FT68" s="45"/>
      <c r="FU68" s="45"/>
      <c r="FV68" s="45"/>
      <c r="FW68" s="45"/>
      <c r="FX68" s="45"/>
      <c r="FY68" s="45"/>
      <c r="FZ68" s="45"/>
      <c r="GA68" s="45"/>
      <c r="GB68" s="45"/>
      <c r="GC68" s="45"/>
      <c r="GD68" s="45"/>
      <c r="GE68" s="45"/>
      <c r="GF68" s="45"/>
      <c r="GG68" s="45"/>
      <c r="GH68" s="45"/>
      <c r="GI68" s="45"/>
      <c r="GJ68" s="45"/>
      <c r="GK68" s="45"/>
      <c r="GL68" s="45"/>
      <c r="GM68" s="45"/>
      <c r="GN68" s="45"/>
      <c r="GO68" s="45"/>
      <c r="GP68" s="45"/>
      <c r="GQ68" s="45"/>
      <c r="GR68" s="45"/>
      <c r="GS68" s="45"/>
      <c r="GT68" s="45"/>
      <c r="GU68" s="45"/>
      <c r="GV68" s="45"/>
      <c r="GW68" s="45"/>
      <c r="GX68" s="45"/>
      <c r="GY68" s="45"/>
      <c r="GZ68" s="45"/>
      <c r="HA68" s="45"/>
      <c r="HB68" s="45"/>
      <c r="HC68" s="45"/>
      <c r="HD68" s="45"/>
      <c r="HE68" s="45"/>
      <c r="HF68" s="45"/>
      <c r="HG68" s="45"/>
      <c r="HH68" s="45"/>
      <c r="HI68" s="45"/>
      <c r="HJ68" s="45"/>
      <c r="HK68" s="45"/>
      <c r="HL68" s="45"/>
      <c r="HM68" s="45"/>
      <c r="HN68" s="45"/>
      <c r="HO68" s="45"/>
      <c r="HP68" s="45"/>
      <c r="HQ68" s="45"/>
      <c r="HR68" s="37"/>
      <c r="HS68" s="37"/>
      <c r="HT68" s="37"/>
      <c r="HU68" s="37"/>
    </row>
    <row r="69" spans="1:229" ht="12.75">
      <c r="A69" s="116" t="s">
        <v>27</v>
      </c>
      <c r="B69" s="96">
        <f aca="true" t="shared" si="21" ref="B69:I69">B42*((87.62+16)/87.62)</f>
        <v>26.845172335083316</v>
      </c>
      <c r="C69" s="111">
        <f t="shared" si="21"/>
        <v>34.17733394202237</v>
      </c>
      <c r="D69" s="111">
        <f t="shared" si="21"/>
        <v>32.166902533668114</v>
      </c>
      <c r="E69" s="111">
        <f t="shared" si="21"/>
        <v>58.42077151335312</v>
      </c>
      <c r="F69" s="111">
        <f t="shared" si="21"/>
        <v>49.43296051129879</v>
      </c>
      <c r="G69" s="111">
        <f t="shared" si="21"/>
        <v>51.44339191965305</v>
      </c>
      <c r="H69" s="111">
        <f t="shared" si="21"/>
        <v>85.02942250627711</v>
      </c>
      <c r="I69" s="96">
        <f t="shared" si="21"/>
        <v>74.38596210910751</v>
      </c>
      <c r="J69" s="96"/>
      <c r="K69" s="43"/>
      <c r="L69" s="54"/>
      <c r="M69" s="54"/>
      <c r="N69" s="54"/>
      <c r="O69" s="54"/>
      <c r="P69" s="54"/>
      <c r="Q69" s="54"/>
      <c r="R69" s="54"/>
      <c r="S69" s="55"/>
      <c r="T69" s="54"/>
      <c r="U69" s="54"/>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c r="FI69" s="45"/>
      <c r="FJ69" s="45"/>
      <c r="FK69" s="45"/>
      <c r="FL69" s="45"/>
      <c r="FM69" s="45"/>
      <c r="FN69" s="45"/>
      <c r="FO69" s="45"/>
      <c r="FP69" s="45"/>
      <c r="FQ69" s="45"/>
      <c r="FR69" s="45"/>
      <c r="FS69" s="45"/>
      <c r="FT69" s="45"/>
      <c r="FU69" s="45"/>
      <c r="FV69" s="45"/>
      <c r="FW69" s="45"/>
      <c r="FX69" s="45"/>
      <c r="FY69" s="45"/>
      <c r="FZ69" s="45"/>
      <c r="GA69" s="45"/>
      <c r="GB69" s="45"/>
      <c r="GC69" s="45"/>
      <c r="GD69" s="45"/>
      <c r="GE69" s="45"/>
      <c r="GF69" s="45"/>
      <c r="GG69" s="45"/>
      <c r="GH69" s="45"/>
      <c r="GI69" s="45"/>
      <c r="GJ69" s="45"/>
      <c r="GK69" s="45"/>
      <c r="GL69" s="45"/>
      <c r="GM69" s="45"/>
      <c r="GN69" s="45"/>
      <c r="GO69" s="45"/>
      <c r="GP69" s="45"/>
      <c r="GQ69" s="45"/>
      <c r="GR69" s="45"/>
      <c r="GS69" s="45"/>
      <c r="GT69" s="45"/>
      <c r="GU69" s="45"/>
      <c r="GV69" s="45"/>
      <c r="GW69" s="45"/>
      <c r="GX69" s="45"/>
      <c r="GY69" s="45"/>
      <c r="GZ69" s="45"/>
      <c r="HA69" s="45"/>
      <c r="HB69" s="45"/>
      <c r="HC69" s="45"/>
      <c r="HD69" s="45"/>
      <c r="HE69" s="45"/>
      <c r="HF69" s="45"/>
      <c r="HG69" s="45"/>
      <c r="HH69" s="45"/>
      <c r="HI69" s="45"/>
      <c r="HJ69" s="45"/>
      <c r="HK69" s="45"/>
      <c r="HL69" s="45"/>
      <c r="HM69" s="45"/>
      <c r="HN69" s="45"/>
      <c r="HO69" s="45"/>
      <c r="HP69" s="45"/>
      <c r="HQ69" s="45"/>
      <c r="HR69" s="37"/>
      <c r="HS69" s="37"/>
      <c r="HT69" s="37"/>
      <c r="HU69" s="37"/>
    </row>
    <row r="70" spans="1:229" ht="14.25">
      <c r="A70" s="116" t="s">
        <v>194</v>
      </c>
      <c r="B70" s="111">
        <f aca="true" t="shared" si="22" ref="B70:I70">B43*((91.22+16*2)/91.22)</f>
        <v>404.2945187458891</v>
      </c>
      <c r="C70" s="111">
        <f t="shared" si="22"/>
        <v>395.9195571146679</v>
      </c>
      <c r="D70" s="111">
        <f t="shared" si="22"/>
        <v>336.48434553825916</v>
      </c>
      <c r="E70" s="111">
        <f t="shared" si="22"/>
        <v>371.1999122999343</v>
      </c>
      <c r="F70" s="111">
        <f t="shared" si="22"/>
        <v>363.50035080026316</v>
      </c>
      <c r="G70" s="111">
        <f t="shared" si="22"/>
        <v>365.7967112475335</v>
      </c>
      <c r="H70" s="111">
        <f t="shared" si="22"/>
        <v>391.4619162464372</v>
      </c>
      <c r="I70" s="96">
        <f t="shared" si="22"/>
        <v>273.94229335672003</v>
      </c>
      <c r="J70" s="96"/>
      <c r="K70" s="43"/>
      <c r="L70" s="54"/>
      <c r="M70" s="54"/>
      <c r="N70" s="54"/>
      <c r="O70" s="54"/>
      <c r="P70" s="54"/>
      <c r="Q70" s="54"/>
      <c r="R70" s="54"/>
      <c r="S70" s="55"/>
      <c r="T70" s="54"/>
      <c r="U70" s="54"/>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c r="FX70" s="45"/>
      <c r="FY70" s="45"/>
      <c r="FZ70" s="45"/>
      <c r="GA70" s="45"/>
      <c r="GB70" s="45"/>
      <c r="GC70" s="45"/>
      <c r="GD70" s="45"/>
      <c r="GE70" s="45"/>
      <c r="GF70" s="45"/>
      <c r="GG70" s="45"/>
      <c r="GH70" s="45"/>
      <c r="GI70" s="45"/>
      <c r="GJ70" s="45"/>
      <c r="GK70" s="45"/>
      <c r="GL70" s="45"/>
      <c r="GM70" s="45"/>
      <c r="GN70" s="45"/>
      <c r="GO70" s="45"/>
      <c r="GP70" s="45"/>
      <c r="GQ70" s="45"/>
      <c r="GR70" s="45"/>
      <c r="GS70" s="45"/>
      <c r="GT70" s="45"/>
      <c r="GU70" s="45"/>
      <c r="GV70" s="45"/>
      <c r="GW70" s="45"/>
      <c r="GX70" s="45"/>
      <c r="GY70" s="45"/>
      <c r="GZ70" s="45"/>
      <c r="HA70" s="45"/>
      <c r="HB70" s="45"/>
      <c r="HC70" s="45"/>
      <c r="HD70" s="45"/>
      <c r="HE70" s="45"/>
      <c r="HF70" s="45"/>
      <c r="HG70" s="45"/>
      <c r="HH70" s="45"/>
      <c r="HI70" s="45"/>
      <c r="HJ70" s="45"/>
      <c r="HK70" s="45"/>
      <c r="HL70" s="45"/>
      <c r="HM70" s="45"/>
      <c r="HN70" s="45"/>
      <c r="HO70" s="45"/>
      <c r="HP70" s="45"/>
      <c r="HQ70" s="45"/>
      <c r="HR70" s="37"/>
      <c r="HS70" s="37"/>
      <c r="HT70" s="37"/>
      <c r="HU70" s="37"/>
    </row>
    <row r="71" spans="1:229" ht="14.25">
      <c r="A71" s="116" t="s">
        <v>195</v>
      </c>
      <c r="B71" s="96">
        <f aca="true" t="shared" si="23" ref="B71:I71">B44*((88.905*2+16*3)/(88.905*2))</f>
        <v>30.85981103425004</v>
      </c>
      <c r="C71" s="111">
        <f t="shared" si="23"/>
        <v>35.68562510544964</v>
      </c>
      <c r="D71" s="111">
        <f t="shared" si="23"/>
        <v>24.6370507845453</v>
      </c>
      <c r="E71" s="111">
        <f t="shared" si="23"/>
        <v>31.4947865699342</v>
      </c>
      <c r="F71" s="111">
        <f t="shared" si="23"/>
        <v>34.41567403408132</v>
      </c>
      <c r="G71" s="111">
        <f t="shared" si="23"/>
        <v>34.16168381980766</v>
      </c>
      <c r="H71" s="111">
        <f t="shared" si="23"/>
        <v>23.62108992745065</v>
      </c>
      <c r="I71" s="96">
        <f t="shared" si="23"/>
        <v>9.524633035262358</v>
      </c>
      <c r="J71" s="96"/>
      <c r="K71" s="43"/>
      <c r="L71" s="54"/>
      <c r="M71" s="54"/>
      <c r="N71" s="54"/>
      <c r="O71" s="54"/>
      <c r="P71" s="54"/>
      <c r="Q71" s="54"/>
      <c r="R71" s="54"/>
      <c r="S71" s="55"/>
      <c r="T71" s="54"/>
      <c r="U71" s="54"/>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c r="GT71" s="45"/>
      <c r="GU71" s="45"/>
      <c r="GV71" s="45"/>
      <c r="GW71" s="45"/>
      <c r="GX71" s="45"/>
      <c r="GY71" s="45"/>
      <c r="GZ71" s="45"/>
      <c r="HA71" s="45"/>
      <c r="HB71" s="45"/>
      <c r="HC71" s="45"/>
      <c r="HD71" s="45"/>
      <c r="HE71" s="45"/>
      <c r="HF71" s="45"/>
      <c r="HG71" s="45"/>
      <c r="HH71" s="45"/>
      <c r="HI71" s="45"/>
      <c r="HJ71" s="45"/>
      <c r="HK71" s="45"/>
      <c r="HL71" s="45"/>
      <c r="HM71" s="45"/>
      <c r="HN71" s="45"/>
      <c r="HO71" s="45"/>
      <c r="HP71" s="45"/>
      <c r="HQ71" s="45"/>
      <c r="HR71" s="37"/>
      <c r="HS71" s="37"/>
      <c r="HT71" s="37"/>
      <c r="HU71" s="37"/>
    </row>
    <row r="72" spans="1:229" ht="14.25">
      <c r="A72" s="118" t="s">
        <v>196</v>
      </c>
      <c r="B72" s="96">
        <f aca="true" t="shared" si="24" ref="B72:I72">B45*((92.906*2+16*5)/(92.906*2))</f>
        <v>10.729070243041352</v>
      </c>
      <c r="C72" s="111">
        <f t="shared" si="24"/>
        <v>17.30956665877338</v>
      </c>
      <c r="D72" s="111">
        <f t="shared" si="24"/>
        <v>16.022078229608418</v>
      </c>
      <c r="E72" s="111">
        <f t="shared" si="24"/>
        <v>13.447101371278496</v>
      </c>
      <c r="F72" s="111">
        <f t="shared" si="24"/>
        <v>25.892822853206468</v>
      </c>
      <c r="G72" s="111">
        <f t="shared" si="24"/>
        <v>19.169272167567218</v>
      </c>
      <c r="H72" s="111">
        <f t="shared" si="24"/>
        <v>20.45676059673218</v>
      </c>
      <c r="I72" s="96">
        <f t="shared" si="24"/>
        <v>14.448481260629022</v>
      </c>
      <c r="J72" s="96"/>
      <c r="K72" s="43"/>
      <c r="L72" s="54"/>
      <c r="M72" s="54"/>
      <c r="N72" s="54"/>
      <c r="O72" s="54"/>
      <c r="P72" s="54"/>
      <c r="Q72" s="54"/>
      <c r="R72" s="54"/>
      <c r="S72" s="55"/>
      <c r="T72" s="54"/>
      <c r="U72" s="54"/>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c r="FX72" s="45"/>
      <c r="FY72" s="45"/>
      <c r="FZ72" s="45"/>
      <c r="GA72" s="45"/>
      <c r="GB72" s="45"/>
      <c r="GC72" s="45"/>
      <c r="GD72" s="45"/>
      <c r="GE72" s="45"/>
      <c r="GF72" s="45"/>
      <c r="GG72" s="45"/>
      <c r="GH72" s="45"/>
      <c r="GI72" s="45"/>
      <c r="GJ72" s="45"/>
      <c r="GK72" s="45"/>
      <c r="GL72" s="45"/>
      <c r="GM72" s="45"/>
      <c r="GN72" s="45"/>
      <c r="GO72" s="45"/>
      <c r="GP72" s="45"/>
      <c r="GQ72" s="45"/>
      <c r="GR72" s="45"/>
      <c r="GS72" s="45"/>
      <c r="GT72" s="45"/>
      <c r="GU72" s="45"/>
      <c r="GV72" s="45"/>
      <c r="GW72" s="45"/>
      <c r="GX72" s="45"/>
      <c r="GY72" s="45"/>
      <c r="GZ72" s="45"/>
      <c r="HA72" s="45"/>
      <c r="HB72" s="45"/>
      <c r="HC72" s="45"/>
      <c r="HD72" s="45"/>
      <c r="HE72" s="45"/>
      <c r="HF72" s="45"/>
      <c r="HG72" s="45"/>
      <c r="HH72" s="45"/>
      <c r="HI72" s="45"/>
      <c r="HJ72" s="45"/>
      <c r="HK72" s="45"/>
      <c r="HL72" s="45"/>
      <c r="HM72" s="45"/>
      <c r="HN72" s="45"/>
      <c r="HO72" s="45"/>
      <c r="HP72" s="45"/>
      <c r="HQ72" s="45"/>
      <c r="HR72" s="37"/>
      <c r="HS72" s="37"/>
      <c r="HT72" s="37"/>
      <c r="HU72" s="37"/>
    </row>
    <row r="73" spans="1:229" ht="14.25">
      <c r="A73" s="116" t="s">
        <v>197</v>
      </c>
      <c r="B73" s="96">
        <f aca="true" t="shared" si="25" ref="B73:I73">B46*((69.72*2+16*3)/(69.72*2))</f>
        <v>26.615834767642</v>
      </c>
      <c r="C73" s="111">
        <f t="shared" si="25"/>
        <v>27.153528399311533</v>
      </c>
      <c r="D73" s="111">
        <f t="shared" si="25"/>
        <v>24.061790017211703</v>
      </c>
      <c r="E73" s="111">
        <f t="shared" si="25"/>
        <v>24.73390705679862</v>
      </c>
      <c r="F73" s="111">
        <f t="shared" si="25"/>
        <v>25.137177280550777</v>
      </c>
      <c r="G73" s="111">
        <f t="shared" si="25"/>
        <v>27.69122203098107</v>
      </c>
      <c r="H73" s="111">
        <f t="shared" si="25"/>
        <v>27.82564543889845</v>
      </c>
      <c r="I73" s="96">
        <f t="shared" si="25"/>
        <v>26.346987951807233</v>
      </c>
      <c r="J73" s="96"/>
      <c r="K73" s="43"/>
      <c r="L73" s="54"/>
      <c r="M73" s="54"/>
      <c r="N73" s="54"/>
      <c r="O73" s="54"/>
      <c r="P73" s="54"/>
      <c r="Q73" s="54"/>
      <c r="R73" s="54"/>
      <c r="S73" s="55"/>
      <c r="T73" s="54"/>
      <c r="U73" s="54"/>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c r="FX73" s="45"/>
      <c r="FY73" s="45"/>
      <c r="FZ73" s="45"/>
      <c r="GA73" s="45"/>
      <c r="GB73" s="45"/>
      <c r="GC73" s="45"/>
      <c r="GD73" s="45"/>
      <c r="GE73" s="45"/>
      <c r="GF73" s="45"/>
      <c r="GG73" s="45"/>
      <c r="GH73" s="45"/>
      <c r="GI73" s="45"/>
      <c r="GJ73" s="45"/>
      <c r="GK73" s="45"/>
      <c r="GL73" s="45"/>
      <c r="GM73" s="45"/>
      <c r="GN73" s="45"/>
      <c r="GO73" s="45"/>
      <c r="GP73" s="45"/>
      <c r="GQ73" s="45"/>
      <c r="GR73" s="45"/>
      <c r="GS73" s="45"/>
      <c r="GT73" s="45"/>
      <c r="GU73" s="45"/>
      <c r="GV73" s="45"/>
      <c r="GW73" s="45"/>
      <c r="GX73" s="45"/>
      <c r="GY73" s="45"/>
      <c r="GZ73" s="45"/>
      <c r="HA73" s="45"/>
      <c r="HB73" s="45"/>
      <c r="HC73" s="45"/>
      <c r="HD73" s="45"/>
      <c r="HE73" s="45"/>
      <c r="HF73" s="45"/>
      <c r="HG73" s="45"/>
      <c r="HH73" s="45"/>
      <c r="HI73" s="45"/>
      <c r="HJ73" s="45"/>
      <c r="HK73" s="45"/>
      <c r="HL73" s="45"/>
      <c r="HM73" s="45"/>
      <c r="HN73" s="45"/>
      <c r="HO73" s="45"/>
      <c r="HP73" s="45"/>
      <c r="HQ73" s="45"/>
      <c r="HR73" s="37"/>
      <c r="HS73" s="37"/>
      <c r="HT73" s="37"/>
      <c r="HU73" s="37"/>
    </row>
    <row r="74" spans="1:229" ht="12.75">
      <c r="A74" s="116" t="s">
        <v>26</v>
      </c>
      <c r="B74" s="96">
        <f aca="true" t="shared" si="26" ref="B74:I74">B47*((63.546+16)/63.546)</f>
        <v>9.763931640071759</v>
      </c>
      <c r="C74" s="111">
        <f t="shared" si="26"/>
        <v>9.513574418531457</v>
      </c>
      <c r="D74" s="111">
        <f t="shared" si="26"/>
        <v>14.145183017027037</v>
      </c>
      <c r="E74" s="111">
        <f t="shared" si="26"/>
        <v>9.263217196991157</v>
      </c>
      <c r="F74" s="111">
        <f t="shared" si="26"/>
        <v>11.516432190853868</v>
      </c>
      <c r="G74" s="111">
        <f t="shared" si="26"/>
        <v>8.136609700059799</v>
      </c>
      <c r="H74" s="111">
        <f t="shared" si="26"/>
        <v>12.142325244704622</v>
      </c>
      <c r="I74" s="96">
        <f t="shared" si="26"/>
        <v>10.515003304692664</v>
      </c>
      <c r="J74" s="96"/>
      <c r="K74" s="43"/>
      <c r="L74" s="54"/>
      <c r="M74" s="54"/>
      <c r="N74" s="54"/>
      <c r="O74" s="54"/>
      <c r="P74" s="54"/>
      <c r="Q74" s="54"/>
      <c r="R74" s="54"/>
      <c r="S74" s="55"/>
      <c r="T74" s="54"/>
      <c r="U74" s="54"/>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c r="FX74" s="45"/>
      <c r="FY74" s="45"/>
      <c r="FZ74" s="45"/>
      <c r="GA74" s="45"/>
      <c r="GB74" s="45"/>
      <c r="GC74" s="45"/>
      <c r="GD74" s="45"/>
      <c r="GE74" s="45"/>
      <c r="GF74" s="45"/>
      <c r="GG74" s="45"/>
      <c r="GH74" s="45"/>
      <c r="GI74" s="45"/>
      <c r="GJ74" s="45"/>
      <c r="GK74" s="45"/>
      <c r="GL74" s="45"/>
      <c r="GM74" s="45"/>
      <c r="GN74" s="45"/>
      <c r="GO74" s="45"/>
      <c r="GP74" s="45"/>
      <c r="GQ74" s="45"/>
      <c r="GR74" s="45"/>
      <c r="GS74" s="45"/>
      <c r="GT74" s="45"/>
      <c r="GU74" s="45"/>
      <c r="GV74" s="45"/>
      <c r="GW74" s="45"/>
      <c r="GX74" s="45"/>
      <c r="GY74" s="45"/>
      <c r="GZ74" s="45"/>
      <c r="HA74" s="45"/>
      <c r="HB74" s="45"/>
      <c r="HC74" s="45"/>
      <c r="HD74" s="45"/>
      <c r="HE74" s="45"/>
      <c r="HF74" s="45"/>
      <c r="HG74" s="45"/>
      <c r="HH74" s="45"/>
      <c r="HI74" s="45"/>
      <c r="HJ74" s="45"/>
      <c r="HK74" s="45"/>
      <c r="HL74" s="45"/>
      <c r="HM74" s="45"/>
      <c r="HN74" s="45"/>
      <c r="HO74" s="45"/>
      <c r="HP74" s="45"/>
      <c r="HQ74" s="45"/>
      <c r="HR74" s="37"/>
      <c r="HS74" s="37"/>
      <c r="HT74" s="37"/>
      <c r="HU74" s="37"/>
    </row>
    <row r="75" spans="1:229" ht="12.75">
      <c r="A75" s="116" t="s">
        <v>25</v>
      </c>
      <c r="B75" s="96">
        <f aca="true" t="shared" si="27" ref="B75:I75">B48*((63.37+16)/63.37)</f>
        <v>24.79921098311504</v>
      </c>
      <c r="C75" s="111">
        <f t="shared" si="27"/>
        <v>17.409547104308032</v>
      </c>
      <c r="D75" s="111">
        <f t="shared" si="27"/>
        <v>21.542748934827205</v>
      </c>
      <c r="E75" s="111">
        <f t="shared" si="27"/>
        <v>18.16103834622061</v>
      </c>
      <c r="F75" s="111">
        <f t="shared" si="27"/>
        <v>19.66402083004576</v>
      </c>
      <c r="G75" s="111">
        <f t="shared" si="27"/>
        <v>17.409547104308032</v>
      </c>
      <c r="H75" s="111">
        <f t="shared" si="27"/>
        <v>16.40755878175793</v>
      </c>
      <c r="I75" s="96">
        <f t="shared" si="27"/>
        <v>34.192851507022255</v>
      </c>
      <c r="J75" s="96"/>
      <c r="K75" s="43"/>
      <c r="L75" s="54"/>
      <c r="M75" s="54"/>
      <c r="N75" s="54"/>
      <c r="O75" s="54"/>
      <c r="P75" s="54"/>
      <c r="Q75" s="54"/>
      <c r="R75" s="54"/>
      <c r="S75" s="55"/>
      <c r="T75" s="54"/>
      <c r="U75" s="54"/>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c r="FX75" s="45"/>
      <c r="FY75" s="45"/>
      <c r="FZ75" s="45"/>
      <c r="GA75" s="45"/>
      <c r="GB75" s="45"/>
      <c r="GC75" s="45"/>
      <c r="GD75" s="45"/>
      <c r="GE75" s="45"/>
      <c r="GF75" s="45"/>
      <c r="GG75" s="45"/>
      <c r="GH75" s="45"/>
      <c r="GI75" s="45"/>
      <c r="GJ75" s="45"/>
      <c r="GK75" s="45"/>
      <c r="GL75" s="45"/>
      <c r="GM75" s="45"/>
      <c r="GN75" s="45"/>
      <c r="GO75" s="45"/>
      <c r="GP75" s="45"/>
      <c r="GQ75" s="45"/>
      <c r="GR75" s="45"/>
      <c r="GS75" s="45"/>
      <c r="GT75" s="45"/>
      <c r="GU75" s="45"/>
      <c r="GV75" s="45"/>
      <c r="GW75" s="45"/>
      <c r="GX75" s="45"/>
      <c r="GY75" s="45"/>
      <c r="GZ75" s="45"/>
      <c r="HA75" s="45"/>
      <c r="HB75" s="45"/>
      <c r="HC75" s="45"/>
      <c r="HD75" s="45"/>
      <c r="HE75" s="45"/>
      <c r="HF75" s="45"/>
      <c r="HG75" s="45"/>
      <c r="HH75" s="45"/>
      <c r="HI75" s="45"/>
      <c r="HJ75" s="45"/>
      <c r="HK75" s="45"/>
      <c r="HL75" s="45"/>
      <c r="HM75" s="45"/>
      <c r="HN75" s="45"/>
      <c r="HO75" s="45"/>
      <c r="HP75" s="45"/>
      <c r="HQ75" s="45"/>
      <c r="HR75" s="37"/>
      <c r="HS75" s="37"/>
      <c r="HT75" s="37"/>
      <c r="HU75" s="37"/>
    </row>
    <row r="76" spans="1:229" ht="12.75">
      <c r="A76" s="116" t="s">
        <v>24</v>
      </c>
      <c r="B76" s="96">
        <f aca="true" t="shared" si="28" ref="B76:I76">B49*((207.19+16)/207.19)</f>
        <v>2.6930595105941406</v>
      </c>
      <c r="C76" s="111">
        <f t="shared" si="28"/>
        <v>12.711240890004346</v>
      </c>
      <c r="D76" s="111">
        <f t="shared" si="28"/>
        <v>13.57301993339447</v>
      </c>
      <c r="E76" s="111">
        <f t="shared" si="28"/>
        <v>7.756011390511126</v>
      </c>
      <c r="F76" s="111">
        <f t="shared" si="28"/>
        <v>10.449070901105266</v>
      </c>
      <c r="G76" s="111">
        <f t="shared" si="28"/>
        <v>4.41661759737439</v>
      </c>
      <c r="H76" s="111">
        <f t="shared" si="28"/>
        <v>12.711240890004346</v>
      </c>
      <c r="I76" s="96">
        <f t="shared" si="28"/>
        <v>5.601563782035813</v>
      </c>
      <c r="J76" s="96"/>
      <c r="K76" s="43"/>
      <c r="L76" s="54"/>
      <c r="M76" s="54"/>
      <c r="N76" s="54"/>
      <c r="O76" s="54"/>
      <c r="P76" s="54"/>
      <c r="Q76" s="54"/>
      <c r="R76" s="54"/>
      <c r="S76" s="55"/>
      <c r="T76" s="54"/>
      <c r="U76" s="54"/>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5"/>
      <c r="GZ76" s="45"/>
      <c r="HA76" s="45"/>
      <c r="HB76" s="45"/>
      <c r="HC76" s="45"/>
      <c r="HD76" s="45"/>
      <c r="HE76" s="45"/>
      <c r="HF76" s="45"/>
      <c r="HG76" s="45"/>
      <c r="HH76" s="45"/>
      <c r="HI76" s="45"/>
      <c r="HJ76" s="45"/>
      <c r="HK76" s="45"/>
      <c r="HL76" s="45"/>
      <c r="HM76" s="45"/>
      <c r="HN76" s="45"/>
      <c r="HO76" s="45"/>
      <c r="HP76" s="45"/>
      <c r="HQ76" s="45"/>
      <c r="HR76" s="37"/>
      <c r="HS76" s="37"/>
      <c r="HT76" s="37"/>
      <c r="HU76" s="37"/>
    </row>
    <row r="77" spans="1:229" ht="14.25">
      <c r="A77" s="118" t="s">
        <v>198</v>
      </c>
      <c r="B77" s="96">
        <f aca="true" t="shared" si="29" ref="B77:I77">B50*((138.91*2+16*3)/(138.91*2))</f>
        <v>16.18427758980635</v>
      </c>
      <c r="C77" s="111">
        <f t="shared" si="29"/>
        <v>52.18843135843352</v>
      </c>
      <c r="D77" s="111">
        <f t="shared" si="29"/>
        <v>11.727737383917646</v>
      </c>
      <c r="E77" s="111">
        <f t="shared" si="29"/>
        <v>61.33606651788928</v>
      </c>
      <c r="F77" s="111">
        <f t="shared" si="29"/>
        <v>64.97166510690376</v>
      </c>
      <c r="G77" s="111">
        <f t="shared" si="29"/>
        <v>67.1999352098481</v>
      </c>
      <c r="H77" s="111">
        <f t="shared" si="29"/>
        <v>78.2240083507307</v>
      </c>
      <c r="I77" s="96">
        <f t="shared" si="29"/>
        <v>9.030357785616587</v>
      </c>
      <c r="J77" s="96"/>
      <c r="K77" s="43"/>
      <c r="L77" s="54"/>
      <c r="M77" s="54"/>
      <c r="N77" s="54"/>
      <c r="O77" s="54"/>
      <c r="P77" s="54"/>
      <c r="Q77" s="54"/>
      <c r="R77" s="54"/>
      <c r="S77" s="55"/>
      <c r="T77" s="54"/>
      <c r="U77" s="54"/>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c r="EV77" s="45"/>
      <c r="EW77" s="45"/>
      <c r="EX77" s="45"/>
      <c r="EY77" s="45"/>
      <c r="EZ77" s="45"/>
      <c r="FA77" s="45"/>
      <c r="FB77" s="45"/>
      <c r="FC77" s="45"/>
      <c r="FD77" s="45"/>
      <c r="FE77" s="45"/>
      <c r="FF77" s="45"/>
      <c r="FG77" s="45"/>
      <c r="FH77" s="45"/>
      <c r="FI77" s="45"/>
      <c r="FJ77" s="45"/>
      <c r="FK77" s="45"/>
      <c r="FL77" s="45"/>
      <c r="FM77" s="45"/>
      <c r="FN77" s="45"/>
      <c r="FO77" s="45"/>
      <c r="FP77" s="45"/>
      <c r="FQ77" s="45"/>
      <c r="FR77" s="45"/>
      <c r="FS77" s="45"/>
      <c r="FT77" s="45"/>
      <c r="FU77" s="45"/>
      <c r="FV77" s="45"/>
      <c r="FW77" s="45"/>
      <c r="FX77" s="45"/>
      <c r="FY77" s="45"/>
      <c r="FZ77" s="45"/>
      <c r="GA77" s="45"/>
      <c r="GB77" s="45"/>
      <c r="GC77" s="45"/>
      <c r="GD77" s="45"/>
      <c r="GE77" s="45"/>
      <c r="GF77" s="45"/>
      <c r="GG77" s="45"/>
      <c r="GH77" s="45"/>
      <c r="GI77" s="45"/>
      <c r="GJ77" s="45"/>
      <c r="GK77" s="45"/>
      <c r="GL77" s="45"/>
      <c r="GM77" s="45"/>
      <c r="GN77" s="45"/>
      <c r="GO77" s="45"/>
      <c r="GP77" s="45"/>
      <c r="GQ77" s="45"/>
      <c r="GR77" s="45"/>
      <c r="GS77" s="45"/>
      <c r="GT77" s="45"/>
      <c r="GU77" s="45"/>
      <c r="GV77" s="45"/>
      <c r="GW77" s="45"/>
      <c r="GX77" s="45"/>
      <c r="GY77" s="45"/>
      <c r="GZ77" s="45"/>
      <c r="HA77" s="45"/>
      <c r="HB77" s="45"/>
      <c r="HC77" s="45"/>
      <c r="HD77" s="45"/>
      <c r="HE77" s="45"/>
      <c r="HF77" s="45"/>
      <c r="HG77" s="45"/>
      <c r="HH77" s="45"/>
      <c r="HI77" s="45"/>
      <c r="HJ77" s="45"/>
      <c r="HK77" s="45"/>
      <c r="HL77" s="45"/>
      <c r="HM77" s="45"/>
      <c r="HN77" s="45"/>
      <c r="HO77" s="45"/>
      <c r="HP77" s="45"/>
      <c r="HQ77" s="45"/>
      <c r="HR77" s="37"/>
      <c r="HS77" s="37"/>
      <c r="HT77" s="37"/>
      <c r="HU77" s="37"/>
    </row>
    <row r="78" spans="1:229" ht="14.25">
      <c r="A78" s="116" t="s">
        <v>199</v>
      </c>
      <c r="B78" s="96">
        <f aca="true" t="shared" si="30" ref="B78:I78">B51*((140.12+16*2)/(140.02))</f>
        <v>46.83453792315383</v>
      </c>
      <c r="C78" s="111">
        <f t="shared" si="30"/>
        <v>112.10787030424225</v>
      </c>
      <c r="D78" s="111">
        <f t="shared" si="30"/>
        <v>35.64833595200685</v>
      </c>
      <c r="E78" s="111">
        <f t="shared" si="30"/>
        <v>127.59645764890729</v>
      </c>
      <c r="F78" s="111">
        <f t="shared" si="30"/>
        <v>133.37394657906012</v>
      </c>
      <c r="G78" s="111">
        <f t="shared" si="30"/>
        <v>134.4802742465362</v>
      </c>
      <c r="H78" s="111">
        <f t="shared" si="30"/>
        <v>158.32778174546493</v>
      </c>
      <c r="I78" s="96">
        <f t="shared" si="30"/>
        <v>23.970432795314952</v>
      </c>
      <c r="J78" s="96"/>
      <c r="K78" s="43"/>
      <c r="L78" s="54"/>
      <c r="M78" s="54"/>
      <c r="N78" s="54"/>
      <c r="O78" s="54"/>
      <c r="P78" s="54"/>
      <c r="Q78" s="54"/>
      <c r="R78" s="54"/>
      <c r="S78" s="55"/>
      <c r="T78" s="54"/>
      <c r="U78" s="54"/>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c r="FH78" s="45"/>
      <c r="FI78" s="45"/>
      <c r="FJ78" s="45"/>
      <c r="FK78" s="45"/>
      <c r="FL78" s="45"/>
      <c r="FM78" s="45"/>
      <c r="FN78" s="45"/>
      <c r="FO78" s="45"/>
      <c r="FP78" s="45"/>
      <c r="FQ78" s="45"/>
      <c r="FR78" s="45"/>
      <c r="FS78" s="45"/>
      <c r="FT78" s="45"/>
      <c r="FU78" s="45"/>
      <c r="FV78" s="45"/>
      <c r="FW78" s="45"/>
      <c r="FX78" s="45"/>
      <c r="FY78" s="45"/>
      <c r="FZ78" s="45"/>
      <c r="GA78" s="45"/>
      <c r="GB78" s="45"/>
      <c r="GC78" s="45"/>
      <c r="GD78" s="45"/>
      <c r="GE78" s="45"/>
      <c r="GF78" s="45"/>
      <c r="GG78" s="45"/>
      <c r="GH78" s="45"/>
      <c r="GI78" s="45"/>
      <c r="GJ78" s="45"/>
      <c r="GK78" s="45"/>
      <c r="GL78" s="45"/>
      <c r="GM78" s="45"/>
      <c r="GN78" s="45"/>
      <c r="GO78" s="45"/>
      <c r="GP78" s="45"/>
      <c r="GQ78" s="45"/>
      <c r="GR78" s="45"/>
      <c r="GS78" s="45"/>
      <c r="GT78" s="45"/>
      <c r="GU78" s="45"/>
      <c r="GV78" s="45"/>
      <c r="GW78" s="45"/>
      <c r="GX78" s="45"/>
      <c r="GY78" s="45"/>
      <c r="GZ78" s="45"/>
      <c r="HA78" s="45"/>
      <c r="HB78" s="45"/>
      <c r="HC78" s="45"/>
      <c r="HD78" s="45"/>
      <c r="HE78" s="45"/>
      <c r="HF78" s="45"/>
      <c r="HG78" s="45"/>
      <c r="HH78" s="45"/>
      <c r="HI78" s="45"/>
      <c r="HJ78" s="45"/>
      <c r="HK78" s="45"/>
      <c r="HL78" s="45"/>
      <c r="HM78" s="45"/>
      <c r="HN78" s="45"/>
      <c r="HO78" s="45"/>
      <c r="HP78" s="45"/>
      <c r="HQ78" s="45"/>
      <c r="HR78" s="37"/>
      <c r="HS78" s="37"/>
      <c r="HT78" s="37"/>
      <c r="HU78" s="37"/>
    </row>
    <row r="79" spans="1:229" ht="14.25">
      <c r="A79" s="118" t="s">
        <v>200</v>
      </c>
      <c r="B79" s="96">
        <f aca="true" t="shared" si="31" ref="B79:I79">B52*((232.038*2+16*3)/(232.038*2))</f>
        <v>29.130587231401755</v>
      </c>
      <c r="C79" s="111">
        <f t="shared" si="31"/>
        <v>20.744509089028522</v>
      </c>
      <c r="D79" s="111">
        <f t="shared" si="31"/>
        <v>8.165391875468673</v>
      </c>
      <c r="E79" s="111">
        <f t="shared" si="31"/>
        <v>22.84102862462183</v>
      </c>
      <c r="F79" s="111">
        <f t="shared" si="31"/>
        <v>20.744509089028522</v>
      </c>
      <c r="G79" s="111">
        <f t="shared" si="31"/>
        <v>21.847940423551318</v>
      </c>
      <c r="H79" s="111">
        <f t="shared" si="31"/>
        <v>22.84102862462183</v>
      </c>
      <c r="I79" s="96">
        <f t="shared" si="31"/>
        <v>8.60676440927779</v>
      </c>
      <c r="J79" s="96"/>
      <c r="K79" s="43"/>
      <c r="L79" s="54"/>
      <c r="M79" s="54"/>
      <c r="N79" s="54"/>
      <c r="O79" s="54"/>
      <c r="P79" s="54"/>
      <c r="Q79" s="54"/>
      <c r="R79" s="54"/>
      <c r="S79" s="55"/>
      <c r="T79" s="54"/>
      <c r="U79" s="54"/>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37"/>
      <c r="HS79" s="37"/>
      <c r="HT79" s="37"/>
      <c r="HU79" s="37"/>
    </row>
    <row r="80" spans="1:229" ht="14.25">
      <c r="A80" s="118" t="s">
        <v>201</v>
      </c>
      <c r="B80" s="96">
        <f aca="true" t="shared" si="32" ref="B80:I80">B53*((144.24*2+16*3)/(144.24*2))</f>
        <v>41.99001663893511</v>
      </c>
      <c r="C80" s="111">
        <f t="shared" si="32"/>
        <v>43.622961730449255</v>
      </c>
      <c r="D80" s="111">
        <f t="shared" si="32"/>
        <v>16.67936772046589</v>
      </c>
      <c r="E80" s="111">
        <f t="shared" si="32"/>
        <v>48.05524126455907</v>
      </c>
      <c r="F80" s="111">
        <f t="shared" si="32"/>
        <v>50.50465890183028</v>
      </c>
      <c r="G80" s="111">
        <f t="shared" si="32"/>
        <v>52.137603993344435</v>
      </c>
      <c r="H80" s="111">
        <f t="shared" si="32"/>
        <v>56.6865224625624</v>
      </c>
      <c r="I80" s="96">
        <f t="shared" si="32"/>
        <v>6.998336106489186</v>
      </c>
      <c r="J80" s="96"/>
      <c r="K80" s="43"/>
      <c r="L80" s="54"/>
      <c r="M80" s="54"/>
      <c r="N80" s="54"/>
      <c r="O80" s="54"/>
      <c r="P80" s="54"/>
      <c r="Q80" s="54"/>
      <c r="R80" s="54"/>
      <c r="S80" s="55"/>
      <c r="T80" s="54"/>
      <c r="U80" s="54"/>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56"/>
      <c r="GB80" s="56"/>
      <c r="GC80" s="56"/>
      <c r="GD80" s="56"/>
      <c r="GE80" s="56"/>
      <c r="GF80" s="56"/>
      <c r="GG80" s="56"/>
      <c r="GH80" s="56"/>
      <c r="GI80" s="56"/>
      <c r="GJ80" s="56"/>
      <c r="GK80" s="56"/>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c r="HM80" s="56"/>
      <c r="HN80" s="56"/>
      <c r="HO80" s="56"/>
      <c r="HP80" s="56"/>
      <c r="HQ80" s="56"/>
      <c r="HR80" s="37"/>
      <c r="HS80" s="37"/>
      <c r="HT80" s="37"/>
      <c r="HU80" s="37"/>
    </row>
    <row r="81" spans="1:229" ht="14.25">
      <c r="A81" s="118" t="s">
        <v>202</v>
      </c>
      <c r="B81" s="96">
        <f aca="true" t="shared" si="33" ref="B81:I81">B54*((238.03*2+16*3)/(238.03*2))</f>
        <v>3.412565642986178</v>
      </c>
      <c r="C81" s="111">
        <f t="shared" si="33"/>
        <v>5.834386421879594</v>
      </c>
      <c r="D81" s="111">
        <f t="shared" si="33"/>
        <v>3.3024828803092046</v>
      </c>
      <c r="E81" s="111">
        <f t="shared" si="33"/>
        <v>12.109103894467083</v>
      </c>
      <c r="F81" s="111">
        <f t="shared" si="33"/>
        <v>5.724303659202621</v>
      </c>
      <c r="G81" s="111">
        <f t="shared" si="33"/>
        <v>6.054551947233541</v>
      </c>
      <c r="H81" s="111">
        <f t="shared" si="33"/>
        <v>12.549434945174976</v>
      </c>
      <c r="I81" s="96">
        <f t="shared" si="33"/>
        <v>3.412565642986178</v>
      </c>
      <c r="J81" s="96"/>
      <c r="K81" s="43"/>
      <c r="L81" s="54"/>
      <c r="M81" s="54"/>
      <c r="N81" s="54"/>
      <c r="O81" s="54"/>
      <c r="P81" s="54"/>
      <c r="Q81" s="54"/>
      <c r="R81" s="54"/>
      <c r="S81" s="55"/>
      <c r="T81" s="54"/>
      <c r="U81" s="54"/>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51"/>
      <c r="EN81" s="51"/>
      <c r="EO81" s="51"/>
      <c r="EP81" s="51"/>
      <c r="EQ81" s="51"/>
      <c r="ER81" s="51"/>
      <c r="ES81" s="51"/>
      <c r="ET81" s="51"/>
      <c r="EU81" s="51"/>
      <c r="EV81" s="51"/>
      <c r="EW81" s="51"/>
      <c r="EX81" s="51"/>
      <c r="EY81" s="51"/>
      <c r="EZ81" s="51"/>
      <c r="FA81" s="51"/>
      <c r="FB81" s="51"/>
      <c r="FC81" s="51"/>
      <c r="FD81" s="51"/>
      <c r="FE81" s="51"/>
      <c r="FF81" s="51"/>
      <c r="FG81" s="51"/>
      <c r="FH81" s="51"/>
      <c r="FI81" s="51"/>
      <c r="FJ81" s="51"/>
      <c r="FK81" s="51"/>
      <c r="FL81" s="51"/>
      <c r="FM81" s="51"/>
      <c r="FN81" s="51"/>
      <c r="FO81" s="51"/>
      <c r="FP81" s="51"/>
      <c r="FQ81" s="51"/>
      <c r="FR81" s="51"/>
      <c r="FS81" s="51"/>
      <c r="FT81" s="51"/>
      <c r="FU81" s="51"/>
      <c r="FV81" s="51"/>
      <c r="FW81" s="51"/>
      <c r="FX81" s="51"/>
      <c r="FY81" s="51"/>
      <c r="FZ81" s="51"/>
      <c r="GA81" s="51"/>
      <c r="GB81" s="51"/>
      <c r="GC81" s="51"/>
      <c r="GD81" s="51"/>
      <c r="GE81" s="51"/>
      <c r="GF81" s="51"/>
      <c r="GG81" s="51"/>
      <c r="GH81" s="51"/>
      <c r="GI81" s="51"/>
      <c r="GJ81" s="51"/>
      <c r="GK81" s="51"/>
      <c r="GL81" s="51"/>
      <c r="GM81" s="51"/>
      <c r="GN81" s="51"/>
      <c r="GO81" s="51"/>
      <c r="GP81" s="51"/>
      <c r="GQ81" s="51"/>
      <c r="GR81" s="51"/>
      <c r="GS81" s="51"/>
      <c r="GT81" s="51"/>
      <c r="GU81" s="51"/>
      <c r="GV81" s="51"/>
      <c r="GW81" s="51"/>
      <c r="GX81" s="51"/>
      <c r="GY81" s="51"/>
      <c r="GZ81" s="51"/>
      <c r="HA81" s="51"/>
      <c r="HB81" s="51"/>
      <c r="HC81" s="51"/>
      <c r="HD81" s="51"/>
      <c r="HE81" s="51"/>
      <c r="HF81" s="51"/>
      <c r="HG81" s="51"/>
      <c r="HH81" s="51"/>
      <c r="HI81" s="51"/>
      <c r="HJ81" s="51"/>
      <c r="HK81" s="51"/>
      <c r="HL81" s="51"/>
      <c r="HM81" s="51"/>
      <c r="HN81" s="51"/>
      <c r="HO81" s="51"/>
      <c r="HP81" s="51"/>
      <c r="HQ81" s="51"/>
      <c r="HR81" s="37"/>
      <c r="HS81" s="37"/>
      <c r="HT81" s="37"/>
      <c r="HU81" s="37"/>
    </row>
    <row r="82" spans="1:142" ht="14.25">
      <c r="A82" s="118" t="s">
        <v>203</v>
      </c>
      <c r="B82" s="96">
        <f aca="true" t="shared" si="34" ref="B82:I82">B55*((132.905*2+16)/(132.905*2))</f>
        <v>0</v>
      </c>
      <c r="C82" s="111">
        <f t="shared" si="34"/>
        <v>0</v>
      </c>
      <c r="D82" s="111">
        <f t="shared" si="34"/>
        <v>0</v>
      </c>
      <c r="E82" s="111">
        <f t="shared" si="34"/>
        <v>0</v>
      </c>
      <c r="F82" s="111">
        <f t="shared" si="34"/>
        <v>0</v>
      </c>
      <c r="G82" s="111">
        <f t="shared" si="34"/>
        <v>0</v>
      </c>
      <c r="H82" s="111">
        <f t="shared" si="34"/>
        <v>0</v>
      </c>
      <c r="I82" s="96">
        <f t="shared" si="34"/>
        <v>0</v>
      </c>
      <c r="J82" s="96"/>
      <c r="K82" s="43"/>
      <c r="L82" s="54"/>
      <c r="M82" s="54"/>
      <c r="N82" s="54"/>
      <c r="O82" s="54"/>
      <c r="P82" s="54"/>
      <c r="Q82" s="54"/>
      <c r="R82" s="54"/>
      <c r="S82" s="55"/>
      <c r="T82" s="54"/>
      <c r="U82" s="54"/>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row>
    <row r="83" spans="1:229" ht="14.25">
      <c r="A83" s="118" t="s">
        <v>204</v>
      </c>
      <c r="B83" s="96">
        <f aca="true" t="shared" si="35" ref="B83:I83">B56*((74.922*2+16*5)/(74.922*2))</f>
        <v>0</v>
      </c>
      <c r="C83" s="111">
        <f t="shared" si="35"/>
        <v>0</v>
      </c>
      <c r="D83" s="111">
        <f t="shared" si="35"/>
        <v>0</v>
      </c>
      <c r="E83" s="111">
        <f t="shared" si="35"/>
        <v>0</v>
      </c>
      <c r="F83" s="111">
        <f t="shared" si="35"/>
        <v>0</v>
      </c>
      <c r="G83" s="111">
        <f t="shared" si="35"/>
        <v>0</v>
      </c>
      <c r="H83" s="111">
        <f t="shared" si="35"/>
        <v>0</v>
      </c>
      <c r="I83" s="96">
        <f t="shared" si="35"/>
        <v>0</v>
      </c>
      <c r="J83" s="96"/>
      <c r="K83" s="57"/>
      <c r="L83" s="58"/>
      <c r="M83" s="57"/>
      <c r="N83" s="58"/>
      <c r="O83" s="58"/>
      <c r="P83" s="58"/>
      <c r="Q83" s="57"/>
      <c r="R83" s="57"/>
      <c r="S83" s="59"/>
      <c r="T83" s="58"/>
      <c r="U83" s="57"/>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37"/>
      <c r="HS83" s="37"/>
      <c r="HT83" s="37"/>
      <c r="HU83" s="37"/>
    </row>
    <row r="84" spans="1:229" ht="14.25">
      <c r="A84" s="118" t="s">
        <v>205</v>
      </c>
      <c r="B84" s="111">
        <f aca="true" t="shared" si="36" ref="B84:I84">B57*((183.85*2+16*3)/(183.85*2))</f>
        <v>0</v>
      </c>
      <c r="C84" s="111">
        <f t="shared" si="36"/>
        <v>0</v>
      </c>
      <c r="D84" s="111">
        <f t="shared" si="36"/>
        <v>0</v>
      </c>
      <c r="E84" s="111">
        <f t="shared" si="36"/>
        <v>0</v>
      </c>
      <c r="F84" s="111">
        <f t="shared" si="36"/>
        <v>0</v>
      </c>
      <c r="G84" s="111">
        <f t="shared" si="36"/>
        <v>0</v>
      </c>
      <c r="H84" s="111">
        <f t="shared" si="36"/>
        <v>0</v>
      </c>
      <c r="I84" s="96">
        <f t="shared" si="36"/>
        <v>0</v>
      </c>
      <c r="J84" s="96"/>
      <c r="K84" s="61"/>
      <c r="L84" s="62"/>
      <c r="M84" s="61"/>
      <c r="N84" s="62"/>
      <c r="O84" s="62"/>
      <c r="P84" s="62"/>
      <c r="Q84" s="61"/>
      <c r="R84" s="61"/>
      <c r="S84" s="63"/>
      <c r="T84" s="62"/>
      <c r="U84" s="61"/>
      <c r="V84" s="56"/>
      <c r="W84" s="56"/>
      <c r="X84" s="56"/>
      <c r="Y84" s="56"/>
      <c r="Z84" s="56"/>
      <c r="AA84" s="56"/>
      <c r="AB84" s="56"/>
      <c r="AC84" s="56"/>
      <c r="AD84" s="56"/>
      <c r="AE84" s="56"/>
      <c r="AF84" s="56"/>
      <c r="AG84" s="56"/>
      <c r="AH84" s="56"/>
      <c r="AI84" s="56"/>
      <c r="AJ84" s="56"/>
      <c r="AK84" s="56"/>
      <c r="AL84" s="56"/>
      <c r="AM84" s="56"/>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60"/>
      <c r="EN84" s="60"/>
      <c r="EO84" s="60"/>
      <c r="EP84" s="60"/>
      <c r="EQ84" s="60"/>
      <c r="ER84" s="60"/>
      <c r="ES84" s="60"/>
      <c r="ET84" s="60"/>
      <c r="EU84" s="60"/>
      <c r="EV84" s="60"/>
      <c r="EW84" s="60"/>
      <c r="EX84" s="60"/>
      <c r="EY84" s="60"/>
      <c r="EZ84" s="60"/>
      <c r="FA84" s="60"/>
      <c r="FB84" s="60"/>
      <c r="FC84" s="60"/>
      <c r="FD84" s="60"/>
      <c r="FE84" s="60"/>
      <c r="FF84" s="60"/>
      <c r="FG84" s="60"/>
      <c r="FH84" s="60"/>
      <c r="FI84" s="60"/>
      <c r="FJ84" s="60"/>
      <c r="FK84" s="60"/>
      <c r="FL84" s="60"/>
      <c r="FM84" s="60"/>
      <c r="FN84" s="60"/>
      <c r="FO84" s="60"/>
      <c r="FP84" s="60"/>
      <c r="FQ84" s="60"/>
      <c r="FR84" s="60"/>
      <c r="FS84" s="60"/>
      <c r="FT84" s="60"/>
      <c r="FU84" s="60"/>
      <c r="FV84" s="60"/>
      <c r="FW84" s="60"/>
      <c r="FX84" s="60"/>
      <c r="FY84" s="60"/>
      <c r="FZ84" s="60"/>
      <c r="GA84" s="60"/>
      <c r="GB84" s="60"/>
      <c r="GC84" s="60"/>
      <c r="GD84" s="60"/>
      <c r="GE84" s="60"/>
      <c r="GF84" s="60"/>
      <c r="GG84" s="60"/>
      <c r="GH84" s="60"/>
      <c r="GI84" s="60"/>
      <c r="GJ84" s="60"/>
      <c r="GK84" s="60"/>
      <c r="GL84" s="60"/>
      <c r="GM84" s="60"/>
      <c r="GN84" s="60"/>
      <c r="GO84" s="60"/>
      <c r="GP84" s="60"/>
      <c r="GQ84" s="60"/>
      <c r="GR84" s="60"/>
      <c r="GS84" s="60"/>
      <c r="GT84" s="60"/>
      <c r="GU84" s="60"/>
      <c r="GV84" s="60"/>
      <c r="GW84" s="60"/>
      <c r="GX84" s="60"/>
      <c r="GY84" s="60"/>
      <c r="GZ84" s="60"/>
      <c r="HA84" s="60"/>
      <c r="HB84" s="60"/>
      <c r="HC84" s="60"/>
      <c r="HD84" s="60"/>
      <c r="HE84" s="60"/>
      <c r="HF84" s="60"/>
      <c r="HG84" s="60"/>
      <c r="HH84" s="60"/>
      <c r="HI84" s="60"/>
      <c r="HJ84" s="60"/>
      <c r="HK84" s="60"/>
      <c r="HL84" s="60"/>
      <c r="HM84" s="60"/>
      <c r="HN84" s="60"/>
      <c r="HO84" s="60"/>
      <c r="HP84" s="60"/>
      <c r="HQ84" s="60"/>
      <c r="HR84" s="37"/>
      <c r="HS84" s="37"/>
      <c r="HT84" s="37"/>
      <c r="HU84" s="37"/>
    </row>
    <row r="85" spans="1:229" ht="12.75">
      <c r="A85" s="97" t="s">
        <v>23</v>
      </c>
      <c r="B85" s="119">
        <f aca="true" t="shared" si="37" ref="B85:I85">SUM(B63:B84)</f>
        <v>921.9486722299064</v>
      </c>
      <c r="C85" s="119">
        <f t="shared" si="37"/>
        <v>889.2105970033151</v>
      </c>
      <c r="D85" s="119">
        <f t="shared" si="37"/>
        <v>739.563002705195</v>
      </c>
      <c r="E85" s="119">
        <f t="shared" si="37"/>
        <v>890.3421793872805</v>
      </c>
      <c r="F85" s="119">
        <f t="shared" si="37"/>
        <v>921.8910410857075</v>
      </c>
      <c r="G85" s="119">
        <f t="shared" si="37"/>
        <v>916.1712571335553</v>
      </c>
      <c r="H85" s="119">
        <f t="shared" si="37"/>
        <v>1047.7638657355</v>
      </c>
      <c r="I85" s="120">
        <f t="shared" si="37"/>
        <v>652.577122313448</v>
      </c>
      <c r="J85" s="120"/>
      <c r="V85" s="51"/>
      <c r="W85" s="51"/>
      <c r="X85" s="51"/>
      <c r="Y85" s="51"/>
      <c r="Z85" s="51"/>
      <c r="AA85" s="51"/>
      <c r="AB85" s="51"/>
      <c r="AC85" s="51"/>
      <c r="AD85" s="51"/>
      <c r="AE85" s="51"/>
      <c r="AF85" s="51"/>
      <c r="AG85" s="51"/>
      <c r="AH85" s="51"/>
      <c r="AI85" s="51"/>
      <c r="AJ85" s="51"/>
      <c r="AK85" s="51"/>
      <c r="AL85" s="51"/>
      <c r="AM85" s="51"/>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1"/>
      <c r="EN85" s="51"/>
      <c r="EO85" s="51"/>
      <c r="EP85" s="51"/>
      <c r="EQ85" s="51"/>
      <c r="ER85" s="51"/>
      <c r="ES85" s="51"/>
      <c r="ET85" s="51"/>
      <c r="EU85" s="51"/>
      <c r="EV85" s="51"/>
      <c r="EW85" s="51"/>
      <c r="EX85" s="51"/>
      <c r="EY85" s="51"/>
      <c r="EZ85" s="51"/>
      <c r="FA85" s="51"/>
      <c r="FB85" s="51"/>
      <c r="FC85" s="51"/>
      <c r="FD85" s="51"/>
      <c r="FE85" s="51"/>
      <c r="FF85" s="51"/>
      <c r="FG85" s="51"/>
      <c r="FH85" s="51"/>
      <c r="FI85" s="51"/>
      <c r="FJ85" s="51"/>
      <c r="FK85" s="51"/>
      <c r="FL85" s="51"/>
      <c r="FM85" s="51"/>
      <c r="FN85" s="51"/>
      <c r="FO85" s="51"/>
      <c r="FP85" s="51"/>
      <c r="FQ85" s="51"/>
      <c r="FR85" s="51"/>
      <c r="FS85" s="51"/>
      <c r="FT85" s="51"/>
      <c r="FU85" s="51"/>
      <c r="FV85" s="51"/>
      <c r="FW85" s="51"/>
      <c r="FX85" s="51"/>
      <c r="FY85" s="51"/>
      <c r="FZ85" s="51"/>
      <c r="GA85" s="51"/>
      <c r="GB85" s="51"/>
      <c r="GC85" s="51"/>
      <c r="GD85" s="51"/>
      <c r="GE85" s="51"/>
      <c r="GF85" s="51"/>
      <c r="GG85" s="51"/>
      <c r="GH85" s="51"/>
      <c r="GI85" s="51"/>
      <c r="GJ85" s="51"/>
      <c r="GK85" s="51"/>
      <c r="GL85" s="51"/>
      <c r="GM85" s="51"/>
      <c r="GN85" s="51"/>
      <c r="GO85" s="51"/>
      <c r="GP85" s="51"/>
      <c r="GQ85" s="51"/>
      <c r="GR85" s="51"/>
      <c r="GS85" s="51"/>
      <c r="GT85" s="51"/>
      <c r="GU85" s="51"/>
      <c r="GV85" s="51"/>
      <c r="GW85" s="51"/>
      <c r="GX85" s="51"/>
      <c r="GY85" s="51"/>
      <c r="GZ85" s="51"/>
      <c r="HA85" s="51"/>
      <c r="HB85" s="51"/>
      <c r="HC85" s="51"/>
      <c r="HD85" s="51"/>
      <c r="HE85" s="51"/>
      <c r="HF85" s="51"/>
      <c r="HG85" s="51"/>
      <c r="HH85" s="51"/>
      <c r="HI85" s="51"/>
      <c r="HJ85" s="51"/>
      <c r="HK85" s="51"/>
      <c r="HL85" s="51"/>
      <c r="HM85" s="51"/>
      <c r="HN85" s="51"/>
      <c r="HO85" s="51"/>
      <c r="HP85" s="51"/>
      <c r="HQ85" s="51"/>
      <c r="HR85" s="37"/>
      <c r="HS85" s="37"/>
      <c r="HT85" s="37"/>
      <c r="HU85" s="37"/>
    </row>
    <row r="86" spans="1:229" ht="12.75">
      <c r="A86" s="97" t="s">
        <v>22</v>
      </c>
      <c r="B86" s="121">
        <f aca="true" t="shared" si="38" ref="B86:I86">B85/10000</f>
        <v>0.09219486722299064</v>
      </c>
      <c r="C86" s="122">
        <f t="shared" si="38"/>
        <v>0.08892105970033151</v>
      </c>
      <c r="D86" s="122">
        <f t="shared" si="38"/>
        <v>0.0739563002705195</v>
      </c>
      <c r="E86" s="122">
        <f t="shared" si="38"/>
        <v>0.08903421793872804</v>
      </c>
      <c r="F86" s="122">
        <f t="shared" si="38"/>
        <v>0.09218910410857074</v>
      </c>
      <c r="G86" s="122">
        <f t="shared" si="38"/>
        <v>0.09161712571335554</v>
      </c>
      <c r="H86" s="122">
        <f t="shared" si="38"/>
        <v>0.10477638657355001</v>
      </c>
      <c r="I86" s="121">
        <f t="shared" si="38"/>
        <v>0.0652577122313448</v>
      </c>
      <c r="J86" s="121"/>
      <c r="V86" s="60"/>
      <c r="W86" s="60"/>
      <c r="X86" s="60"/>
      <c r="Y86" s="60"/>
      <c r="Z86" s="60"/>
      <c r="AA86" s="60"/>
      <c r="AB86" s="60"/>
      <c r="AC86" s="60"/>
      <c r="AD86" s="60"/>
      <c r="AE86" s="60"/>
      <c r="AF86" s="60"/>
      <c r="AG86" s="60"/>
      <c r="AH86" s="60"/>
      <c r="AI86" s="60"/>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51"/>
      <c r="CU86" s="51"/>
      <c r="CV86" s="51"/>
      <c r="CW86" s="51"/>
      <c r="CX86" s="51"/>
      <c r="CY86" s="51"/>
      <c r="CZ86" s="51"/>
      <c r="DA86" s="51"/>
      <c r="DB86" s="51"/>
      <c r="DC86" s="51"/>
      <c r="DD86" s="51"/>
      <c r="DE86" s="51"/>
      <c r="DF86" s="51"/>
      <c r="DG86" s="51"/>
      <c r="DH86" s="51"/>
      <c r="DI86" s="51"/>
      <c r="DJ86" s="51"/>
      <c r="DK86" s="51"/>
      <c r="DL86" s="51"/>
      <c r="DM86" s="51"/>
      <c r="DN86" s="51"/>
      <c r="DO86" s="51"/>
      <c r="DP86" s="51"/>
      <c r="DQ86" s="51"/>
      <c r="DR86" s="51"/>
      <c r="DS86" s="51"/>
      <c r="DT86" s="51"/>
      <c r="DU86" s="51"/>
      <c r="DV86" s="51"/>
      <c r="DW86" s="51"/>
      <c r="DX86" s="51"/>
      <c r="DY86" s="51"/>
      <c r="DZ86" s="51"/>
      <c r="EA86" s="51"/>
      <c r="EB86" s="51"/>
      <c r="EC86" s="51"/>
      <c r="ED86" s="51"/>
      <c r="EE86" s="51"/>
      <c r="EF86" s="51"/>
      <c r="EG86" s="51"/>
      <c r="EH86" s="51"/>
      <c r="EI86" s="51"/>
      <c r="EJ86" s="51"/>
      <c r="EK86" s="51"/>
      <c r="EL86" s="51"/>
      <c r="EM86" s="60"/>
      <c r="EN86" s="60"/>
      <c r="EO86" s="60"/>
      <c r="EP86" s="60"/>
      <c r="EQ86" s="60"/>
      <c r="ER86" s="60"/>
      <c r="ES86" s="60"/>
      <c r="ET86" s="60"/>
      <c r="EU86" s="60"/>
      <c r="EV86" s="60"/>
      <c r="EW86" s="60"/>
      <c r="EX86" s="60"/>
      <c r="EY86" s="60"/>
      <c r="EZ86" s="60"/>
      <c r="FA86" s="60"/>
      <c r="FB86" s="60"/>
      <c r="FC86" s="60"/>
      <c r="FD86" s="60"/>
      <c r="FE86" s="60"/>
      <c r="FF86" s="60"/>
      <c r="FG86" s="60"/>
      <c r="FH86" s="60"/>
      <c r="FI86" s="60"/>
      <c r="FJ86" s="60"/>
      <c r="FK86" s="60"/>
      <c r="FL86" s="60"/>
      <c r="FM86" s="60"/>
      <c r="FN86" s="60"/>
      <c r="FO86" s="60"/>
      <c r="FP86" s="60"/>
      <c r="FQ86" s="60"/>
      <c r="FR86" s="60"/>
      <c r="FS86" s="60"/>
      <c r="FT86" s="60"/>
      <c r="FU86" s="60"/>
      <c r="FV86" s="60"/>
      <c r="FW86" s="60"/>
      <c r="FX86" s="60"/>
      <c r="FY86" s="60"/>
      <c r="FZ86" s="60"/>
      <c r="GA86" s="60"/>
      <c r="GB86" s="60"/>
      <c r="GC86" s="60"/>
      <c r="GD86" s="60"/>
      <c r="GE86" s="60"/>
      <c r="GF86" s="60"/>
      <c r="GG86" s="60"/>
      <c r="GH86" s="60"/>
      <c r="GI86" s="60"/>
      <c r="GJ86" s="60"/>
      <c r="GK86" s="60"/>
      <c r="GL86" s="60"/>
      <c r="GM86" s="60"/>
      <c r="GN86" s="60"/>
      <c r="GO86" s="60"/>
      <c r="GP86" s="60"/>
      <c r="GQ86" s="60"/>
      <c r="GR86" s="60"/>
      <c r="GS86" s="60"/>
      <c r="GT86" s="60"/>
      <c r="GU86" s="60"/>
      <c r="GV86" s="60"/>
      <c r="GW86" s="60"/>
      <c r="GX86" s="60"/>
      <c r="GY86" s="60"/>
      <c r="GZ86" s="60"/>
      <c r="HA86" s="60"/>
      <c r="HB86" s="60"/>
      <c r="HC86" s="60"/>
      <c r="HD86" s="60"/>
      <c r="HE86" s="60"/>
      <c r="HF86" s="60"/>
      <c r="HG86" s="60"/>
      <c r="HH86" s="60"/>
      <c r="HI86" s="60"/>
      <c r="HJ86" s="60"/>
      <c r="HK86" s="60"/>
      <c r="HL86" s="60"/>
      <c r="HM86" s="60"/>
      <c r="HN86" s="60"/>
      <c r="HO86" s="60"/>
      <c r="HP86" s="60"/>
      <c r="HQ86" s="60"/>
      <c r="HR86" s="37"/>
      <c r="HS86" s="37"/>
      <c r="HT86" s="37"/>
      <c r="HU86" s="37"/>
    </row>
    <row r="87" spans="1:10" ht="12.75">
      <c r="A87" s="123"/>
      <c r="B87" s="124"/>
      <c r="C87" s="112"/>
      <c r="D87" s="113"/>
      <c r="E87" s="114"/>
      <c r="F87" s="113"/>
      <c r="G87" s="115"/>
      <c r="H87" s="113"/>
      <c r="I87" s="113"/>
      <c r="J87" s="113"/>
    </row>
    <row r="88" spans="1:229" ht="12.75">
      <c r="A88" s="163" t="s">
        <v>242</v>
      </c>
      <c r="B88" s="164"/>
      <c r="C88" s="165"/>
      <c r="D88" s="165"/>
      <c r="E88" s="166"/>
      <c r="F88" s="167"/>
      <c r="G88" s="167"/>
      <c r="H88" s="165"/>
      <c r="I88" s="166"/>
      <c r="J88" s="166"/>
      <c r="K88" s="168"/>
      <c r="L88" s="169"/>
      <c r="M88" s="169"/>
      <c r="N88" s="169"/>
      <c r="O88" s="169"/>
      <c r="EJ88" s="70"/>
      <c r="EK88" s="70"/>
      <c r="EL88" s="70"/>
      <c r="EM88" s="70"/>
      <c r="EN88" s="70"/>
      <c r="EO88" s="70"/>
      <c r="EP88" s="70"/>
      <c r="EQ88" s="70"/>
      <c r="ER88" s="70"/>
      <c r="ES88" s="70"/>
      <c r="ET88" s="70"/>
      <c r="EU88" s="70"/>
      <c r="EV88" s="70"/>
      <c r="EW88" s="70"/>
      <c r="EX88" s="70"/>
      <c r="EY88" s="70"/>
      <c r="EZ88" s="70"/>
      <c r="FA88" s="70"/>
      <c r="FB88" s="70"/>
      <c r="FC88" s="70"/>
      <c r="FD88" s="70"/>
      <c r="FE88" s="70"/>
      <c r="FF88" s="70"/>
      <c r="FG88" s="70"/>
      <c r="FH88" s="70"/>
      <c r="FI88" s="70"/>
      <c r="FJ88" s="70"/>
      <c r="FK88" s="70"/>
      <c r="FL88" s="70"/>
      <c r="FM88" s="70"/>
      <c r="FN88" s="70"/>
      <c r="FO88" s="70"/>
      <c r="FP88" s="70"/>
      <c r="FQ88" s="70"/>
      <c r="FR88" s="70"/>
      <c r="FS88" s="70"/>
      <c r="FT88" s="70"/>
      <c r="FU88" s="70"/>
      <c r="FV88" s="70"/>
      <c r="FW88" s="70"/>
      <c r="FX88" s="70"/>
      <c r="FY88" s="70"/>
      <c r="FZ88" s="70"/>
      <c r="GA88" s="70"/>
      <c r="GB88" s="70"/>
      <c r="GC88" s="70"/>
      <c r="GD88" s="70"/>
      <c r="GE88" s="70"/>
      <c r="GF88" s="70"/>
      <c r="GG88" s="70"/>
      <c r="GH88" s="70"/>
      <c r="GI88" s="70"/>
      <c r="GJ88" s="70"/>
      <c r="GK88" s="70"/>
      <c r="GL88" s="70"/>
      <c r="GM88" s="70"/>
      <c r="GN88" s="70"/>
      <c r="GO88" s="70"/>
      <c r="GP88" s="70"/>
      <c r="GQ88" s="70"/>
      <c r="GR88" s="70"/>
      <c r="GS88" s="70"/>
      <c r="GT88" s="70"/>
      <c r="GU88" s="70"/>
      <c r="GV88" s="70"/>
      <c r="GW88" s="70"/>
      <c r="GX88" s="70"/>
      <c r="GY88" s="70"/>
      <c r="GZ88" s="70"/>
      <c r="HA88" s="70"/>
      <c r="HB88" s="70"/>
      <c r="HC88" s="70"/>
      <c r="HD88" s="70"/>
      <c r="HE88" s="70"/>
      <c r="HF88" s="70"/>
      <c r="HG88" s="70"/>
      <c r="HH88" s="70"/>
      <c r="HI88" s="70"/>
      <c r="HJ88" s="70"/>
      <c r="HK88" s="70"/>
      <c r="HL88" s="70"/>
      <c r="HM88" s="70"/>
      <c r="HN88" s="70"/>
      <c r="HO88" s="70"/>
      <c r="HP88" s="70"/>
      <c r="HQ88" s="70"/>
      <c r="HR88" s="70"/>
      <c r="HS88" s="70"/>
      <c r="HT88" s="70"/>
      <c r="HU88" s="70"/>
    </row>
    <row r="89" spans="1:20" ht="12.75">
      <c r="A89" s="184" t="s">
        <v>243</v>
      </c>
      <c r="B89" s="185"/>
      <c r="C89" s="185"/>
      <c r="D89" s="185"/>
      <c r="E89" s="185"/>
      <c r="F89" s="185"/>
      <c r="G89" s="185"/>
      <c r="H89" s="185"/>
      <c r="I89" s="185"/>
      <c r="J89" s="170"/>
      <c r="K89" s="168"/>
      <c r="L89" s="169"/>
      <c r="M89" s="169"/>
      <c r="N89" s="169"/>
      <c r="O89" s="169"/>
      <c r="P89" s="169"/>
      <c r="Q89" s="169"/>
      <c r="R89" s="169"/>
      <c r="S89" s="169"/>
      <c r="T89" s="169"/>
    </row>
    <row r="90" spans="1:15" ht="12.75">
      <c r="A90" s="185"/>
      <c r="B90" s="185"/>
      <c r="C90" s="185"/>
      <c r="D90" s="185"/>
      <c r="E90" s="185"/>
      <c r="F90" s="185"/>
      <c r="G90" s="185"/>
      <c r="H90" s="185"/>
      <c r="I90" s="185"/>
      <c r="J90" s="167"/>
      <c r="K90" s="168"/>
      <c r="L90" s="169"/>
      <c r="M90" s="169"/>
      <c r="N90" s="169"/>
      <c r="O90" s="169"/>
    </row>
    <row r="91" spans="1:10" ht="12" hidden="1">
      <c r="A91" s="185"/>
      <c r="B91" s="185"/>
      <c r="C91" s="185"/>
      <c r="D91" s="185"/>
      <c r="E91" s="185"/>
      <c r="F91" s="185"/>
      <c r="G91" s="185"/>
      <c r="H91" s="185"/>
      <c r="I91" s="185"/>
      <c r="J91" s="69"/>
    </row>
    <row r="92" spans="1:10" ht="12" hidden="1">
      <c r="A92" s="185"/>
      <c r="B92" s="185"/>
      <c r="C92" s="185"/>
      <c r="D92" s="185"/>
      <c r="E92" s="185"/>
      <c r="F92" s="185"/>
      <c r="G92" s="185"/>
      <c r="H92" s="185"/>
      <c r="I92" s="185"/>
      <c r="J92" s="69"/>
    </row>
    <row r="93" spans="2:10" ht="12">
      <c r="B93" s="37"/>
      <c r="D93" s="72"/>
      <c r="E93" s="72"/>
      <c r="F93" s="69"/>
      <c r="G93" s="31"/>
      <c r="H93" s="72"/>
      <c r="I93" s="69"/>
      <c r="J93" s="69"/>
    </row>
    <row r="94" spans="2:10" ht="12">
      <c r="B94" s="37"/>
      <c r="D94" s="73"/>
      <c r="E94" s="72"/>
      <c r="F94" s="31"/>
      <c r="G94" s="31"/>
      <c r="H94" s="72"/>
      <c r="I94" s="31"/>
      <c r="J94" s="31"/>
    </row>
    <row r="95" spans="2:10" ht="12">
      <c r="B95" s="37"/>
      <c r="D95" s="72"/>
      <c r="E95" s="72"/>
      <c r="F95" s="74"/>
      <c r="G95" s="31"/>
      <c r="H95" s="72"/>
      <c r="I95" s="31"/>
      <c r="J95" s="31"/>
    </row>
    <row r="96" spans="2:10" ht="12">
      <c r="B96" s="37"/>
      <c r="D96" s="73"/>
      <c r="E96" s="72"/>
      <c r="F96" s="75"/>
      <c r="G96" s="31"/>
      <c r="H96" s="72"/>
      <c r="I96" s="69"/>
      <c r="J96" s="69"/>
    </row>
    <row r="97" spans="2:10" ht="12">
      <c r="B97" s="37"/>
      <c r="D97" s="72"/>
      <c r="E97" s="72"/>
      <c r="F97" s="69"/>
      <c r="G97" s="31"/>
      <c r="H97" s="72"/>
      <c r="I97" s="69"/>
      <c r="J97" s="69"/>
    </row>
    <row r="98" spans="2:10" ht="12">
      <c r="B98" s="37"/>
      <c r="D98" s="72"/>
      <c r="E98" s="72"/>
      <c r="F98" s="69"/>
      <c r="G98" s="31"/>
      <c r="H98" s="72"/>
      <c r="I98" s="69"/>
      <c r="J98" s="69"/>
    </row>
    <row r="99" spans="4:10" ht="12">
      <c r="D99" s="72"/>
      <c r="E99" s="72"/>
      <c r="F99" s="69"/>
      <c r="G99" s="31"/>
      <c r="H99" s="72"/>
      <c r="I99" s="69"/>
      <c r="J99" s="69"/>
    </row>
    <row r="100" spans="1:10" ht="12">
      <c r="A100" s="11"/>
      <c r="D100" s="72"/>
      <c r="E100" s="72"/>
      <c r="F100" s="74"/>
      <c r="G100" s="31"/>
      <c r="H100" s="72"/>
      <c r="I100" s="75"/>
      <c r="J100" s="75"/>
    </row>
    <row r="101" spans="1:10" ht="12">
      <c r="A101" s="11"/>
      <c r="B101" s="70"/>
      <c r="D101" s="73"/>
      <c r="E101" s="72"/>
      <c r="F101" s="75"/>
      <c r="G101" s="31"/>
      <c r="H101" s="72"/>
      <c r="I101" s="31"/>
      <c r="J101" s="31"/>
    </row>
    <row r="102" spans="1:10" ht="12">
      <c r="A102" s="11"/>
      <c r="B102" s="70"/>
      <c r="D102" s="60"/>
      <c r="E102" s="65"/>
      <c r="F102" s="64"/>
      <c r="G102" s="66"/>
      <c r="H102" s="60"/>
      <c r="I102" s="64"/>
      <c r="J102" s="64"/>
    </row>
    <row r="103" spans="1:10" ht="12">
      <c r="A103" s="11"/>
      <c r="B103" s="70"/>
      <c r="D103" s="67"/>
      <c r="E103" s="68"/>
      <c r="F103" s="69"/>
      <c r="G103" s="69"/>
      <c r="H103" s="67"/>
      <c r="I103" s="69"/>
      <c r="J103" s="69"/>
    </row>
    <row r="104" spans="1:10" ht="12">
      <c r="A104" s="11"/>
      <c r="B104" s="70"/>
      <c r="D104" s="76"/>
      <c r="E104" s="76"/>
      <c r="F104" s="69"/>
      <c r="G104" s="29"/>
      <c r="H104" s="76"/>
      <c r="I104" s="69"/>
      <c r="J104" s="69"/>
    </row>
    <row r="105" spans="1:10" ht="12">
      <c r="A105" s="11"/>
      <c r="B105" s="70"/>
      <c r="D105" s="76"/>
      <c r="E105" s="76"/>
      <c r="F105" s="69"/>
      <c r="G105" s="29"/>
      <c r="H105" s="76"/>
      <c r="I105" s="69"/>
      <c r="J105" s="69"/>
    </row>
    <row r="106" spans="1:10" ht="12">
      <c r="A106" s="11"/>
      <c r="B106" s="71"/>
      <c r="D106" s="76"/>
      <c r="E106" s="76"/>
      <c r="F106" s="69"/>
      <c r="G106" s="29"/>
      <c r="H106" s="76"/>
      <c r="I106" s="69"/>
      <c r="J106" s="69"/>
    </row>
    <row r="107" spans="1:10" ht="12">
      <c r="A107" s="11"/>
      <c r="B107" s="70"/>
      <c r="D107" s="77"/>
      <c r="E107" s="77"/>
      <c r="F107" s="69"/>
      <c r="G107" s="70"/>
      <c r="H107" s="77"/>
      <c r="I107" s="69"/>
      <c r="J107" s="69"/>
    </row>
    <row r="108" spans="1:10" ht="12">
      <c r="A108" s="11"/>
      <c r="B108" s="71"/>
      <c r="D108" s="77"/>
      <c r="E108" s="77"/>
      <c r="F108" s="69"/>
      <c r="G108" s="70"/>
      <c r="H108" s="77"/>
      <c r="I108" s="69"/>
      <c r="J108" s="69"/>
    </row>
    <row r="109" spans="1:10" ht="12">
      <c r="A109" s="11"/>
      <c r="B109" s="70"/>
      <c r="D109" s="78"/>
      <c r="E109" s="77"/>
      <c r="F109" s="31"/>
      <c r="G109" s="71"/>
      <c r="H109" s="78"/>
      <c r="I109" s="31"/>
      <c r="J109" s="31"/>
    </row>
    <row r="110" spans="1:10" ht="12">
      <c r="A110" s="11"/>
      <c r="B110" s="71"/>
      <c r="D110" s="77"/>
      <c r="E110" s="77"/>
      <c r="F110" s="69"/>
      <c r="G110" s="70"/>
      <c r="H110" s="77"/>
      <c r="I110" s="69"/>
      <c r="J110" s="69"/>
    </row>
    <row r="111" spans="1:10" ht="12">
      <c r="A111" s="11"/>
      <c r="B111" s="70"/>
      <c r="D111" s="77"/>
      <c r="E111" s="77"/>
      <c r="F111" s="69"/>
      <c r="G111" s="71"/>
      <c r="H111" s="77"/>
      <c r="I111" s="69"/>
      <c r="J111" s="69"/>
    </row>
    <row r="112" spans="1:10" ht="12">
      <c r="A112" s="11"/>
      <c r="D112" s="77"/>
      <c r="E112" s="77"/>
      <c r="F112" s="69"/>
      <c r="G112" s="70"/>
      <c r="H112" s="77"/>
      <c r="I112" s="69"/>
      <c r="J112" s="69"/>
    </row>
    <row r="113" spans="1:10" ht="12">
      <c r="A113" s="11"/>
      <c r="D113" s="77"/>
      <c r="E113" s="77"/>
      <c r="F113" s="69"/>
      <c r="G113" s="71"/>
      <c r="H113" s="77"/>
      <c r="I113" s="69"/>
      <c r="J113" s="69"/>
    </row>
    <row r="114" spans="1:10" ht="12">
      <c r="A114" s="11"/>
      <c r="D114" s="77"/>
      <c r="E114" s="77"/>
      <c r="F114" s="69"/>
      <c r="G114" s="70"/>
      <c r="H114" s="77"/>
      <c r="I114" s="69"/>
      <c r="J114" s="69"/>
    </row>
    <row r="115" spans="1:10" ht="12">
      <c r="A115" s="11"/>
      <c r="D115" s="77"/>
      <c r="E115" s="77"/>
      <c r="F115" s="67"/>
      <c r="G115" s="79"/>
      <c r="H115" s="77"/>
      <c r="I115" s="67"/>
      <c r="J115" s="67"/>
    </row>
    <row r="116" spans="1:10" ht="12">
      <c r="A116" s="11"/>
      <c r="D116" s="77"/>
      <c r="E116" s="77"/>
      <c r="F116" s="67"/>
      <c r="G116" s="79"/>
      <c r="H116" s="77"/>
      <c r="I116" s="67"/>
      <c r="J116" s="67"/>
    </row>
    <row r="117" spans="1:3" ht="12">
      <c r="A117" s="11"/>
      <c r="C117" s="71"/>
    </row>
    <row r="118" spans="1:3" ht="12">
      <c r="A118" s="11"/>
      <c r="C118" s="70"/>
    </row>
  </sheetData>
  <sheetProtection/>
  <mergeCells count="11">
    <mergeCell ref="B3:I3"/>
    <mergeCell ref="B8:I8"/>
    <mergeCell ref="B22:I22"/>
    <mergeCell ref="K4:N4"/>
    <mergeCell ref="O4:R4"/>
    <mergeCell ref="S4:T4"/>
    <mergeCell ref="K8:U8"/>
    <mergeCell ref="K22:U22"/>
    <mergeCell ref="B35:I35"/>
    <mergeCell ref="K35:U35"/>
    <mergeCell ref="A89:I92"/>
  </mergeCells>
  <printOptions gridLines="1"/>
  <pageMargins left="0.4330708661417323" right="0.4330708661417323" top="1.0236220472440944" bottom="0.5118110236220472" header="0.5118110236220472" footer="0.5118110236220472"/>
  <pageSetup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I13"/>
  <sheetViews>
    <sheetView zoomScalePageLayoutView="0" workbookViewId="0" topLeftCell="A1">
      <selection activeCell="J12" sqref="J12"/>
    </sheetView>
  </sheetViews>
  <sheetFormatPr defaultColWidth="9.140625" defaultRowHeight="12.75"/>
  <cols>
    <col min="1" max="1" width="15.8515625" style="0" customWidth="1"/>
    <col min="2" max="2" width="11.00390625" style="23" bestFit="1" customWidth="1"/>
    <col min="3" max="7" width="9.140625" style="23" customWidth="1"/>
  </cols>
  <sheetData>
    <row r="1" spans="1:9" ht="12.75">
      <c r="A1" s="152" t="s">
        <v>215</v>
      </c>
      <c r="B1" s="153"/>
      <c r="C1" s="153"/>
      <c r="D1" s="153"/>
      <c r="E1" s="153"/>
      <c r="F1" s="153"/>
      <c r="G1" s="153"/>
      <c r="H1" s="153"/>
      <c r="I1" s="153"/>
    </row>
    <row r="3" spans="1:7" ht="12.75">
      <c r="A3" s="145" t="s">
        <v>150</v>
      </c>
      <c r="B3" s="141"/>
      <c r="C3" s="141"/>
      <c r="D3" s="141"/>
      <c r="E3" s="146"/>
      <c r="F3" s="146"/>
      <c r="G3" s="141"/>
    </row>
    <row r="4" spans="1:7" ht="12.75">
      <c r="A4" s="147"/>
      <c r="B4" s="151"/>
      <c r="C4" s="151"/>
      <c r="D4" s="151" t="s">
        <v>142</v>
      </c>
      <c r="E4" s="151" t="s">
        <v>60</v>
      </c>
      <c r="F4" s="151" t="s">
        <v>60</v>
      </c>
      <c r="G4" s="151"/>
    </row>
    <row r="5" spans="1:7" ht="12.75">
      <c r="A5" s="147"/>
      <c r="B5" s="151"/>
      <c r="C5" s="151"/>
      <c r="D5" s="151" t="s">
        <v>157</v>
      </c>
      <c r="E5" s="151" t="s">
        <v>143</v>
      </c>
      <c r="F5" s="151" t="s">
        <v>144</v>
      </c>
      <c r="G5" s="151"/>
    </row>
    <row r="6" spans="1:7" ht="12.75">
      <c r="A6" s="144" t="s">
        <v>182</v>
      </c>
      <c r="B6" s="143" t="s">
        <v>217</v>
      </c>
      <c r="C6" s="143" t="s">
        <v>59</v>
      </c>
      <c r="D6" s="143" t="s">
        <v>207</v>
      </c>
      <c r="E6" s="143" t="s">
        <v>208</v>
      </c>
      <c r="F6" s="143" t="s">
        <v>209</v>
      </c>
      <c r="G6" s="143" t="s">
        <v>141</v>
      </c>
    </row>
    <row r="8" spans="1:7" ht="12.75">
      <c r="A8" s="15" t="s">
        <v>113</v>
      </c>
      <c r="B8" s="24" t="s">
        <v>114</v>
      </c>
      <c r="C8" s="23">
        <v>3.24</v>
      </c>
      <c r="D8" s="23">
        <v>28.39</v>
      </c>
      <c r="E8" s="23">
        <v>65</v>
      </c>
      <c r="F8" s="23">
        <v>81</v>
      </c>
      <c r="G8" s="24" t="s">
        <v>115</v>
      </c>
    </row>
    <row r="9" spans="1:7" ht="12.75">
      <c r="A9" s="15" t="s">
        <v>120</v>
      </c>
      <c r="B9" s="24" t="s">
        <v>121</v>
      </c>
      <c r="C9" s="23">
        <v>3.65</v>
      </c>
      <c r="D9" s="23">
        <v>30.19</v>
      </c>
      <c r="E9" s="23">
        <v>72</v>
      </c>
      <c r="F9" s="23">
        <v>78</v>
      </c>
      <c r="G9" s="24" t="s">
        <v>122</v>
      </c>
    </row>
    <row r="10" spans="1:7" ht="12.75">
      <c r="A10" s="15" t="s">
        <v>127</v>
      </c>
      <c r="B10" s="24" t="s">
        <v>128</v>
      </c>
      <c r="C10" s="23">
        <v>3.46</v>
      </c>
      <c r="D10" s="23">
        <v>42.57</v>
      </c>
      <c r="E10" s="23">
        <v>48</v>
      </c>
      <c r="F10" s="23">
        <v>88</v>
      </c>
      <c r="G10" s="24" t="s">
        <v>68</v>
      </c>
    </row>
    <row r="11" spans="1:7" ht="12.75">
      <c r="A11" s="150" t="s">
        <v>132</v>
      </c>
      <c r="B11" s="149" t="s">
        <v>1</v>
      </c>
      <c r="C11" s="148">
        <v>3.82</v>
      </c>
      <c r="D11" s="148">
        <v>39.05</v>
      </c>
      <c r="E11" s="148">
        <v>73</v>
      </c>
      <c r="F11" s="148">
        <v>94</v>
      </c>
      <c r="G11" s="149" t="s">
        <v>68</v>
      </c>
    </row>
    <row r="13" spans="4:5" ht="12.75">
      <c r="D13" s="24"/>
      <c r="E13" s="24"/>
    </row>
  </sheetData>
  <sheetProtection/>
  <printOptions/>
  <pageMargins left="0.7480314960629921" right="0.7480314960629921" top="0.984251968503937" bottom="0.984251968503937" header="0.5118110236220472" footer="0.5118110236220472"/>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Bamburak</dc:creator>
  <cp:keywords/>
  <dc:description/>
  <cp:lastModifiedBy>MLavergne</cp:lastModifiedBy>
  <cp:lastPrinted>2011-10-25T13:56:04Z</cp:lastPrinted>
  <dcterms:created xsi:type="dcterms:W3CDTF">2010-09-17T14:10:44Z</dcterms:created>
  <dcterms:modified xsi:type="dcterms:W3CDTF">2011-11-16T22:12:11Z</dcterms:modified>
  <cp:category/>
  <cp:version/>
  <cp:contentType/>
  <cp:contentStatus/>
</cp:coreProperties>
</file>