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ms-excel.sheet.macroEnabled.main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vbaProject.bin" ContentType="application/vnd.ms-office.vbaProject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1 - Crops Calculators\final version\"/>
    </mc:Choice>
  </mc:AlternateContent>
  <workbookProtection workbookPassword="C6A6" lockStructure="1"/>
  <bookViews>
    <workbookView xWindow="90" yWindow="30" windowWidth="15570" windowHeight="5838"/>
  </bookViews>
  <sheets>
    <sheet name="Disease Breakeven Calculator" sheetId="1" r:id="rId1"/>
    <sheet name="Data (HIDE)" sheetId="3" state="hidden" r:id="rId2"/>
  </sheets>
  <externalReferences>
    <externalReference r:id="rId3"/>
  </externalReferences>
  <definedNames>
    <definedName name="data3">#REF!</definedName>
    <definedName name="data5">#REF!</definedName>
    <definedName name="dflt1">'[1]Customize Your Loan Manager'!$G$21</definedName>
    <definedName name="NOMO">#REF!</definedName>
    <definedName name="NUMCHECK">AND(ISNUMBER(#REF!),ISNUMBER(#REF!),ISNUMBER(#REF!),ISNUMBER(#REF!))</definedName>
    <definedName name="PERYR">#REF!</definedName>
    <definedName name="_xlnm.Print_Area" localSheetId="0">'Disease Breakeven Calculator'!$A$1:$E$75</definedName>
  </definedNames>
  <calcPr calcId="162913"/>
</workbook>
</file>

<file path=xl/calcChain.xml><?xml version="1.0" encoding="utf-8"?>
<calcChain xmlns="http://schemas.openxmlformats.org/spreadsheetml/2006/main">
  <c r="C23" i="1" l="1"/>
  <c r="C21" i="1"/>
  <c r="C19" i="1"/>
  <c r="C14" i="1"/>
  <c r="C11" i="1"/>
  <c r="N19" i="1"/>
  <c r="N23" i="1"/>
  <c r="N21" i="1"/>
  <c r="N14" i="1"/>
  <c r="N11" i="1"/>
  <c r="G9" i="3"/>
  <c r="G8" i="3"/>
  <c r="G7" i="3"/>
  <c r="G6" i="3"/>
  <c r="G5" i="3"/>
  <c r="G4" i="3"/>
  <c r="G3" i="3"/>
  <c r="B13" i="1"/>
  <c r="B10" i="1"/>
  <c r="E3" i="1"/>
  <c r="C25" i="1" l="1"/>
  <c r="A55" i="1" s="1"/>
  <c r="B31" i="1"/>
  <c r="C17" i="3"/>
  <c r="C18" i="3" s="1"/>
  <c r="B18" i="3"/>
  <c r="A57" i="1"/>
  <c r="B17" i="3"/>
  <c r="A56" i="1"/>
  <c r="D17" i="3"/>
  <c r="B35" i="1"/>
  <c r="B33" i="1"/>
</calcChain>
</file>

<file path=xl/comments1.xml><?xml version="1.0" encoding="utf-8"?>
<comments xmlns="http://schemas.openxmlformats.org/spreadsheetml/2006/main">
  <authors>
    <author>Darren Bond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Enter estimated yield in bu/ac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Enter estimated yield in bu/ac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Enter estimated price in $/bu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Enter estimated price in $/bu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Enter estimated seed treatment cost in $/ac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Enter estimated seed treatment cost in $/ac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Enter estimated fungicide cost in $/ac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Enter estimated fungicide cost in $/ac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Enter estimated application cost in $/ac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Enter estimated application cost in $/ac</t>
        </r>
      </text>
    </comment>
  </commentList>
</comments>
</file>

<file path=xl/sharedStrings.xml><?xml version="1.0" encoding="utf-8"?>
<sst xmlns="http://schemas.openxmlformats.org/spreadsheetml/2006/main" count="75" uniqueCount="47">
  <si>
    <t>Estimated Fungicide Cost</t>
  </si>
  <si>
    <t>bu/ac</t>
  </si>
  <si>
    <t>$/bu</t>
  </si>
  <si>
    <t>$/acre</t>
  </si>
  <si>
    <t>Estimated Application Cost</t>
  </si>
  <si>
    <t>. . . . . . . . . . . . . . . . . . . . . . . . . . . . . . . . . . . . . . . . . . . .</t>
  </si>
  <si>
    <t>Printed:</t>
  </si>
  <si>
    <r>
      <t xml:space="preserve">*** Enter/select changes to items in </t>
    </r>
    <r>
      <rPr>
        <b/>
        <sz val="10"/>
        <color indexed="12"/>
        <rFont val="Arial"/>
        <family val="2"/>
      </rPr>
      <t xml:space="preserve">BLUE </t>
    </r>
    <r>
      <rPr>
        <b/>
        <sz val="10"/>
        <rFont val="Arial"/>
        <family val="2"/>
      </rPr>
      <t>only ***</t>
    </r>
  </si>
  <si>
    <t>Yield</t>
  </si>
  <si>
    <t>Unit</t>
  </si>
  <si>
    <t>Price</t>
  </si>
  <si>
    <t>Fungicide</t>
  </si>
  <si>
    <t>Canola</t>
  </si>
  <si>
    <t>bu</t>
  </si>
  <si>
    <t>Wheat - Hard Red Spring</t>
  </si>
  <si>
    <t>Barley</t>
  </si>
  <si>
    <t>Oats</t>
  </si>
  <si>
    <t>Wheat - Winter</t>
  </si>
  <si>
    <t>Wheat - Northern Hard Red</t>
  </si>
  <si>
    <t>Wheat - Special Purpose</t>
  </si>
  <si>
    <t>Wheat - Prairie Spring</t>
  </si>
  <si>
    <t>Seed Treatment</t>
  </si>
  <si>
    <t>Estimated Seed Treatment Cost</t>
  </si>
  <si>
    <t>Application</t>
  </si>
  <si>
    <t>Total Cost</t>
  </si>
  <si>
    <t>Breakeven Formulas:</t>
  </si>
  <si>
    <t>grey out for canola</t>
  </si>
  <si>
    <t>Crop (Select from dropdown)</t>
  </si>
  <si>
    <t>Fusarium &amp; Sclerotinia Breakeven Calculator</t>
  </si>
  <si>
    <t>Disease Treatment</t>
  </si>
  <si>
    <r>
      <t>Breakeven Analysis</t>
    </r>
    <r>
      <rPr>
        <b/>
        <sz val="12"/>
        <color indexed="9"/>
        <rFont val="Arial"/>
        <family val="2"/>
      </rPr>
      <t xml:space="preserve">  (compared to untreated)</t>
    </r>
  </si>
  <si>
    <t>Yield Increase (Bu/Ac)</t>
  </si>
  <si>
    <t>Price Increase ($/Bu)</t>
  </si>
  <si>
    <t>Yield Increase (%)</t>
  </si>
  <si>
    <t>Yield &amp; Price</t>
  </si>
  <si>
    <t>Yield or Price</t>
  </si>
  <si>
    <t/>
  </si>
  <si>
    <t>**HIDE**</t>
  </si>
  <si>
    <t>Yield Increase Required to Breakeven</t>
  </si>
  <si>
    <t>Price Increase Required to Breakeven</t>
  </si>
  <si>
    <t>Based on Price Increase Only</t>
  </si>
  <si>
    <t>Based on Yield Increase Only</t>
  </si>
  <si>
    <t>Based on both Yield &amp; Price Increases</t>
  </si>
  <si>
    <t>Can we hide or delete these rows now with the graphs???</t>
  </si>
  <si>
    <t>**Graphs - DO NOT DELETE**</t>
  </si>
  <si>
    <t>November, 2022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</si>
  <si>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This budget is only a guide and is not intended as an in-depth study of crop disease management. Interpretation and use of this information is the responsibility of the user.  If you need help with a budget, contact a Farm Management Specialist.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</si>
</sst>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5" formatCode="0.0"/>
  </numFmts>
  <fonts count="3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name val="Arial"/>
      <family val="2"/>
    </font>
    <font>
      <sz val="26"/>
      <color indexed="10"/>
      <name val="Times New Roman"/>
      <family val="1"/>
    </font>
    <font>
      <sz val="2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rgb="FF008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1"/>
      <color rgb="FF0000FF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8000"/>
      </right>
      <top/>
      <bottom/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4">
    <xf numFmtId="0" fontId="0" fillId="0" borderId="0"/>
    <xf numFmtId="44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6" fillId="0" borderId="0">
      <alignment vertical="top"/>
    </xf>
  </cellStyleXfs>
  <cellXfs count="85">
    <xf numFmtId="0" fontId="0" fillId="0" borderId="0" xfId="0"/>
    <xf numFmtId="0" fontId="0" fillId="0" borderId="0" xfId="0" applyFill="1"/>
    <xf numFmtId="0" fontId="0" fillId="0" borderId="0" xfId="0" applyFill="1" applyBorder="1"/>
    <xf numFmtId="0" fontId="16" fillId="0" borderId="0" xfId="0" applyFont="1" applyFill="1" applyAlignment="1">
      <alignment wrapText="1"/>
    </xf>
    <xf numFmtId="164" fontId="1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 applyProtection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Fill="1" applyAlignment="1" applyProtection="1"/>
    <xf numFmtId="0" fontId="19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20" fillId="0" borderId="0" xfId="0" applyFont="1" applyFill="1" applyAlignment="1" applyProtection="1">
      <alignment horizontal="right"/>
    </xf>
    <xf numFmtId="0" fontId="8" fillId="0" borderId="0" xfId="0" applyFont="1" applyAlignment="1">
      <alignment vertical="center"/>
    </xf>
    <xf numFmtId="0" fontId="0" fillId="0" borderId="0" xfId="0" applyBorder="1"/>
    <xf numFmtId="0" fontId="14" fillId="0" borderId="0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4" xfId="0" applyFont="1" applyFill="1" applyBorder="1"/>
    <xf numFmtId="0" fontId="21" fillId="0" borderId="5" xfId="0" applyFont="1" applyFill="1" applyBorder="1"/>
    <xf numFmtId="0" fontId="21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3" xfId="0" applyFont="1" applyFill="1" applyBorder="1" applyAlignment="1">
      <alignment horizontal="left"/>
    </xf>
    <xf numFmtId="164" fontId="22" fillId="0" borderId="0" xfId="0" applyNumberFormat="1" applyFont="1" applyFill="1" applyBorder="1" applyAlignment="1">
      <alignment horizontal="center"/>
    </xf>
    <xf numFmtId="0" fontId="21" fillId="0" borderId="8" xfId="0" applyFont="1" applyFill="1" applyBorder="1"/>
    <xf numFmtId="164" fontId="22" fillId="0" borderId="9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3" fillId="0" borderId="0" xfId="0" applyFont="1" applyBorder="1" applyAlignment="1">
      <alignment horizontal="left" vertical="top"/>
    </xf>
    <xf numFmtId="14" fontId="2" fillId="0" borderId="0" xfId="0" applyNumberFormat="1" applyFont="1" applyAlignment="1" applyProtection="1"/>
    <xf numFmtId="0" fontId="3" fillId="0" borderId="0" xfId="0" applyFont="1" applyBorder="1" applyAlignment="1" applyProtection="1">
      <alignment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center"/>
      <protection locked="0"/>
    </xf>
    <xf numFmtId="7" fontId="22" fillId="0" borderId="0" xfId="1" applyNumberFormat="1" applyFont="1" applyFill="1" applyBorder="1" applyAlignment="1" applyProtection="1">
      <alignment horizontal="center"/>
      <protection locked="0"/>
    </xf>
    <xf numFmtId="164" fontId="22" fillId="0" borderId="0" xfId="0" applyNumberFormat="1" applyFont="1" applyFill="1" applyBorder="1" applyAlignment="1" applyProtection="1">
      <alignment horizontal="center"/>
      <protection locked="0"/>
    </xf>
    <xf numFmtId="164" fontId="17" fillId="0" borderId="0" xfId="0" applyNumberFormat="1" applyFont="1"/>
    <xf numFmtId="0" fontId="24" fillId="2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25" fillId="0" borderId="0" xfId="0" applyNumberFormat="1" applyFont="1"/>
    <xf numFmtId="0" fontId="26" fillId="0" borderId="7" xfId="0" applyFont="1" applyFill="1" applyBorder="1" applyAlignment="1">
      <alignment horizontal="center"/>
    </xf>
    <xf numFmtId="0" fontId="21" fillId="0" borderId="6" xfId="0" applyFont="1" applyFill="1" applyBorder="1"/>
    <xf numFmtId="0" fontId="22" fillId="0" borderId="9" xfId="0" applyFont="1" applyFill="1" applyBorder="1" applyAlignment="1" applyProtection="1">
      <alignment horizontal="center"/>
      <protection locked="0"/>
    </xf>
    <xf numFmtId="0" fontId="22" fillId="0" borderId="5" xfId="0" applyFont="1" applyFill="1" applyBorder="1" applyAlignment="1" applyProtection="1">
      <alignment horizontal="center"/>
      <protection locked="0"/>
    </xf>
    <xf numFmtId="0" fontId="21" fillId="0" borderId="6" xfId="0" applyFont="1" applyFill="1" applyBorder="1" applyAlignment="1">
      <alignment horizontal="left"/>
    </xf>
    <xf numFmtId="7" fontId="22" fillId="0" borderId="9" xfId="1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/>
    <xf numFmtId="0" fontId="27" fillId="0" borderId="0" xfId="0" applyFont="1" applyBorder="1"/>
    <xf numFmtId="0" fontId="27" fillId="0" borderId="0" xfId="0" applyFont="1"/>
    <xf numFmtId="0" fontId="27" fillId="0" borderId="0" xfId="0" applyFont="1" applyFill="1"/>
    <xf numFmtId="164" fontId="23" fillId="0" borderId="0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Fill="1" applyBorder="1" applyAlignment="1" applyProtection="1">
      <alignment horizontal="center"/>
    </xf>
    <xf numFmtId="0" fontId="28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7" fillId="3" borderId="0" xfId="0" applyFont="1" applyFill="1"/>
    <xf numFmtId="0" fontId="0" fillId="4" borderId="0" xfId="0" applyFill="1"/>
    <xf numFmtId="164" fontId="0" fillId="0" borderId="0" xfId="0" applyNumberFormat="1"/>
    <xf numFmtId="0" fontId="0" fillId="0" borderId="0" xfId="0" quotePrefix="1"/>
    <xf numFmtId="0" fontId="27" fillId="4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left" vertical="center"/>
    </xf>
    <xf numFmtId="0" fontId="27" fillId="4" borderId="0" xfId="0" applyFont="1" applyFill="1"/>
    <xf numFmtId="164" fontId="0" fillId="4" borderId="0" xfId="0" applyNumberFormat="1" applyFill="1"/>
    <xf numFmtId="0" fontId="0" fillId="0" borderId="1" xfId="0" applyFont="1" applyBorder="1" applyProtection="1"/>
    <xf numFmtId="0" fontId="29" fillId="0" borderId="1" xfId="0" applyFont="1" applyBorder="1" applyAlignment="1" applyProtection="1">
      <alignment horizontal="right"/>
    </xf>
    <xf numFmtId="1" fontId="0" fillId="0" borderId="0" xfId="0" applyNumberFormat="1" applyFont="1" applyProtection="1"/>
    <xf numFmtId="0" fontId="0" fillId="0" borderId="0" xfId="0" applyFont="1"/>
    <xf numFmtId="165" fontId="0" fillId="0" borderId="0" xfId="0" applyNumberFormat="1" applyFont="1"/>
    <xf numFmtId="164" fontId="0" fillId="0" borderId="0" xfId="0" applyNumberFormat="1" applyFont="1"/>
    <xf numFmtId="164" fontId="17" fillId="3" borderId="0" xfId="0" applyNumberFormat="1" applyFont="1" applyFill="1"/>
    <xf numFmtId="0" fontId="17" fillId="3" borderId="0" xfId="0" applyFont="1" applyFill="1"/>
    <xf numFmtId="0" fontId="29" fillId="0" borderId="1" xfId="0" applyFont="1" applyBorder="1" applyAlignment="1" applyProtection="1"/>
    <xf numFmtId="164" fontId="7" fillId="0" borderId="0" xfId="3" applyFont="1" applyBorder="1" applyAlignment="1" applyProtection="1">
      <alignment vertical="center" wrapText="1"/>
    </xf>
    <xf numFmtId="0" fontId="7" fillId="0" borderId="0" xfId="0" applyFont="1" applyFill="1" applyBorder="1" applyAlignment="1">
      <alignment horizontal="left" vertical="center"/>
    </xf>
    <xf numFmtId="164" fontId="7" fillId="0" borderId="2" xfId="3" applyFont="1" applyBorder="1" applyAlignment="1" applyProtection="1">
      <alignment horizontal="left" vertical="center" wrapText="1"/>
    </xf>
    <xf numFmtId="164" fontId="7" fillId="0" borderId="0" xfId="3" applyFont="1" applyBorder="1" applyAlignment="1" applyProtection="1">
      <alignment horizontal="left" vertical="center" wrapText="1"/>
    </xf>
    <xf numFmtId="0" fontId="30" fillId="5" borderId="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/>
    </xf>
  </cellXfs>
  <cellStyles count="4">
    <cellStyle name="Currency" xfId="1" builtinId="4"/>
    <cellStyle name="Hyperlink 2" xfId="2"/>
    <cellStyle name="Normal" xfId="0" builtinId="0"/>
    <cellStyle name="Normal_Farrow-Wean 500" xfId="3"/>
  </cellStyles>
  <dxfs count="6">
    <dxf>
      <font>
        <color theme="0" tint="-0.34998626667073579"/>
      </font>
      <fill>
        <patternFill patternType="lightUp">
          <bgColor theme="0" tint="-0.34998626667073579"/>
        </patternFill>
      </fill>
    </dxf>
    <dxf>
      <font>
        <color theme="0" tint="-0.34998626667073579"/>
      </font>
      <fill>
        <patternFill patternType="lightUp">
          <bgColor theme="0" tint="-0.34998626667073579"/>
        </patternFill>
      </fill>
    </dxf>
    <dxf>
      <font>
        <color theme="0" tint="-0.34998626667073579"/>
      </font>
      <fill>
        <patternFill patternType="lightUp">
          <bgColor theme="0" tint="-0.34998626667073579"/>
        </patternFill>
      </fill>
    </dxf>
    <dxf>
      <font>
        <color theme="0" tint="-0.34998626667073579"/>
      </font>
      <fill>
        <patternFill patternType="lightUp">
          <bgColor theme="0" tint="-0.34998626667073579"/>
        </patternFill>
      </fill>
    </dxf>
    <dxf>
      <font>
        <color theme="0" tint="-0.34998626667073579"/>
      </font>
      <fill>
        <patternFill patternType="lightUp">
          <bgColor theme="0" tint="-0.34998626667073579"/>
        </patternFill>
      </fill>
    </dxf>
    <dxf>
      <font>
        <color theme="0" tint="-0.34998626667073579"/>
      </font>
      <fill>
        <patternFill patternType="lightUp"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(HIDE)'!$B$15</c:f>
          <c:strCache>
            <c:ptCount val="1"/>
            <c:pt idx="0">
              <c:v>Yield Increase Required to Breakeven</c:v>
            </c:pt>
          </c:strCache>
        </c:strRef>
      </c:tx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568405511811025"/>
          <c:y val="0.1875352235980324"/>
          <c:w val="0.71848261154855642"/>
          <c:h val="0.55583795229835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(HIDE)'!$A$22</c:f>
              <c:strCache>
                <c:ptCount val="1"/>
                <c:pt idx="0">
                  <c:v>Based on Yield Increase Only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'Data (HIDE)'!$F$24</c:f>
              <c:numCache>
                <c:formatCode>General</c:formatCode>
                <c:ptCount val="1"/>
              </c:numCache>
            </c:numRef>
          </c:cat>
          <c:val>
            <c:numRef>
              <c:f>'Data (HIDE)'!$B$17</c:f>
              <c:numCache>
                <c:formatCode>General</c:formatCode>
                <c:ptCount val="1"/>
                <c:pt idx="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8-4AFF-9208-0A4BC3E7478F}"/>
            </c:ext>
          </c:extLst>
        </c:ser>
        <c:ser>
          <c:idx val="1"/>
          <c:order val="1"/>
          <c:tx>
            <c:strRef>
              <c:f>'Data (HIDE)'!$A$21</c:f>
              <c:strCache>
                <c:ptCount val="1"/>
                <c:pt idx="0">
                  <c:v>Based on both Yield &amp; Price Increases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'Data (HIDE)'!$F$24</c:f>
              <c:numCache>
                <c:formatCode>General</c:formatCode>
                <c:ptCount val="1"/>
              </c:numCache>
            </c:numRef>
          </c:cat>
          <c:val>
            <c:numRef>
              <c:f>'Data (HIDE)'!$B$18</c:f>
              <c:numCache>
                <c:formatCode>General</c:formatCode>
                <c:ptCount val="1"/>
                <c:pt idx="0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A8-4AFF-9208-0A4BC3E74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553376"/>
        <c:axId val="1"/>
      </c:barChart>
      <c:catAx>
        <c:axId val="62955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Bu/Acre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55337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015748031496066E-2"/>
          <c:y val="0.8007595304658579"/>
          <c:w val="0.86280183727034121"/>
          <c:h val="0.1167214684483657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(HIDE)'!$B$14</c:f>
          <c:strCache>
            <c:ptCount val="1"/>
            <c:pt idx="0">
              <c:v>Price Increase Required to Breakeven</c:v>
            </c:pt>
          </c:strCache>
        </c:strRef>
      </c:tx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568405511811025"/>
          <c:y val="0.19622143126815897"/>
          <c:w val="0.71848261154855642"/>
          <c:h val="0.54280864079316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(HIDE)'!$A$20</c:f>
              <c:strCache>
                <c:ptCount val="1"/>
                <c:pt idx="0">
                  <c:v>Based on Price Increase Only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'Data (HIDE)'!$F$24</c:f>
              <c:numCache>
                <c:formatCode>General</c:formatCode>
                <c:ptCount val="1"/>
              </c:numCache>
            </c:numRef>
          </c:cat>
          <c:val>
            <c:numRef>
              <c:f>'Data (HIDE)'!$C$17</c:f>
              <c:numCache>
                <c:formatCode>"$"#,##0.00</c:formatCode>
                <c:ptCount val="1"/>
                <c:pt idx="0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E-4C0C-81EA-0F8D6E08C1AD}"/>
            </c:ext>
          </c:extLst>
        </c:ser>
        <c:ser>
          <c:idx val="1"/>
          <c:order val="1"/>
          <c:tx>
            <c:strRef>
              <c:f>'Data (HIDE)'!$A$21</c:f>
              <c:strCache>
                <c:ptCount val="1"/>
                <c:pt idx="0">
                  <c:v>Based on both Yield &amp; Price Increases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'Data (HIDE)'!$F$24</c:f>
              <c:numCache>
                <c:formatCode>General</c:formatCode>
                <c:ptCount val="1"/>
              </c:numCache>
            </c:numRef>
          </c:cat>
          <c:val>
            <c:numRef>
              <c:f>'Data (HIDE)'!$C$18</c:f>
              <c:numCache>
                <c:formatCode>"$"#,##0.00</c:formatCode>
                <c:ptCount val="1"/>
                <c:pt idx="0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EE-4C0C-81EA-0F8D6E08C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554688"/>
        <c:axId val="1"/>
      </c:barChart>
      <c:catAx>
        <c:axId val="62955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$ per Bushel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55468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349081364829397E-2"/>
          <c:y val="0.8007595304658579"/>
          <c:w val="0.90213451443569559"/>
          <c:h val="0.1183506459086750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(HIDE)'!$A$32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'Data (HIDE)'!$B$31:$C$31</c:f>
              <c:numCache>
                <c:formatCode>General</c:formatCode>
                <c:ptCount val="2"/>
              </c:numCache>
            </c:numRef>
          </c:cat>
          <c:val>
            <c:numRef>
              <c:f>'Data (HIDE)'!$B$32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4728-457E-A5D3-7B220C147343}"/>
            </c:ext>
          </c:extLst>
        </c:ser>
        <c:ser>
          <c:idx val="1"/>
          <c:order val="1"/>
          <c:tx>
            <c:strRef>
              <c:f>'Data (HIDE)'!$A$33</c:f>
              <c:strCache>
                <c:ptCount val="1"/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'Data (HIDE)'!$B$31:$C$31</c:f>
              <c:numCache>
                <c:formatCode>General</c:formatCode>
                <c:ptCount val="2"/>
              </c:numCache>
            </c:numRef>
          </c:cat>
          <c:val>
            <c:numRef>
              <c:f>'Data (HIDE)'!$B$33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4728-457E-A5D3-7B220C147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551408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'Data (HIDE)'!$A$34</c:f>
              <c:strCache>
                <c:ptCount val="1"/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numRef>
              <c:f>'Data (HIDE)'!$B$31:$C$31</c:f>
              <c:numCache>
                <c:formatCode>General</c:formatCode>
                <c:ptCount val="2"/>
              </c:numCache>
            </c:numRef>
          </c:cat>
          <c:val>
            <c:numRef>
              <c:f>'Data (HIDE)'!$B$34</c:f>
              <c:numCache>
                <c:formatCode>"$"#,##0.00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4728-457E-A5D3-7B220C147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6"/>
        <c:overlap val="-89"/>
        <c:axId val="3"/>
        <c:axId val="4"/>
      </c:barChart>
      <c:catAx>
        <c:axId val="6295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5514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2.jpeg"/><Relationship Id="rId4" Type="http://schemas.openxmlformats.org/officeDocument/2006/relationships/hyperlink" Target="https://www.gov.mb.ca/agriculture/farm-management/farm-business-management-contacts.html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0</xdr:row>
      <xdr:rowOff>219075</xdr:rowOff>
    </xdr:from>
    <xdr:to>
      <xdr:col>5</xdr:col>
      <xdr:colOff>9525</xdr:colOff>
      <xdr:row>1</xdr:row>
      <xdr:rowOff>161925</xdr:rowOff>
    </xdr:to>
    <xdr:pic>
      <xdr:nvPicPr>
        <xdr:cNvPr id="1570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9075"/>
          <a:ext cx="1476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2790825</xdr:colOff>
      <xdr:row>52</xdr:row>
      <xdr:rowOff>28575</xdr:rowOff>
    </xdr:to>
    <xdr:graphicFrame macro="">
      <xdr:nvGraphicFramePr>
        <xdr:cNvPr id="15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</xdr:colOff>
      <xdr:row>36</xdr:row>
      <xdr:rowOff>0</xdr:rowOff>
    </xdr:from>
    <xdr:to>
      <xdr:col>3</xdr:col>
      <xdr:colOff>1152525</xdr:colOff>
      <xdr:row>52</xdr:row>
      <xdr:rowOff>28575</xdr:rowOff>
    </xdr:to>
    <xdr:graphicFrame macro="">
      <xdr:nvGraphicFramePr>
        <xdr:cNvPr id="157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582930</xdr:colOff>
          <xdr:row>13</xdr:row>
          <xdr:rowOff>87630</xdr:rowOff>
        </xdr:from>
        <xdr:to>
          <xdr:col>6</xdr:col>
          <xdr:colOff>411480</xdr:colOff>
          <xdr:row>18</xdr:row>
          <xdr:rowOff>133350</xdr:rowOff>
        </xdr:to>
        <xdr:sp macro="" textlink="">
          <xdr:nvSpPr>
            <xdr:cNvPr id="1429" name="Button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CA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Reset Initial Default Values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1228725</xdr:colOff>
      <xdr:row>62</xdr:row>
      <xdr:rowOff>47625</xdr:rowOff>
    </xdr:from>
    <xdr:to>
      <xdr:col>3</xdr:col>
      <xdr:colOff>342900</xdr:colOff>
      <xdr:row>74</xdr:row>
      <xdr:rowOff>142875</xdr:rowOff>
    </xdr:to>
    <xdr:pic>
      <xdr:nvPicPr>
        <xdr:cNvPr id="1573" name="Picture 7">
          <a:hlinkClick xmlns:r="http://schemas.openxmlformats.org/officeDocument/2006/relationships" r:id="rId4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9715500"/>
          <a:ext cx="3876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0.8125</cdr:x>
      <cdr:y>0.91882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76500" y="2686790"/>
          <a:ext cx="571500" cy="237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000"/>
            <a:t>ARD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0.825</cdr:x>
      <cdr:y>0.91882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14600" y="2686790"/>
          <a:ext cx="533400" cy="237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000"/>
            <a:t>ARD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46</xdr:row>
      <xdr:rowOff>0</xdr:rowOff>
    </xdr:from>
    <xdr:to>
      <xdr:col>8</xdr:col>
      <xdr:colOff>76200</xdr:colOff>
      <xdr:row>60</xdr:row>
      <xdr:rowOff>76200</xdr:rowOff>
    </xdr:to>
    <xdr:graphicFrame macro="">
      <xdr:nvGraphicFramePr>
        <xdr:cNvPr id="315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ov.mb.ca/agriculture/business-and-economics/financial-management/pubs/Financials/farmplanloancalcul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 Your Loan Manager"/>
      <sheetName val="Loan Data"/>
      <sheetName val="Loan Amortization Table"/>
      <sheetName val="Summary Graph"/>
      <sheetName val="Macros"/>
      <sheetName val="Lock"/>
      <sheetName val="VDlg"/>
      <sheetName val="ChgLoan"/>
    </sheetNames>
    <sheetDataSet>
      <sheetData sheetId="0">
        <row r="21">
          <cell r="G21">
            <v>60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showGridLines="0" tabSelected="1" zoomScaleNormal="100" workbookViewId="0">
      <selection activeCell="C8" sqref="C8"/>
    </sheetView>
  </sheetViews>
  <sheetFormatPr defaultRowHeight="14.4" x14ac:dyDescent="0.55000000000000004"/>
  <cols>
    <col min="1" max="1" width="3.83984375" customWidth="1"/>
    <col min="2" max="2" width="42.26171875" customWidth="1"/>
    <col min="3" max="3" width="29.15625" customWidth="1"/>
    <col min="4" max="4" width="17.41796875" customWidth="1"/>
    <col min="5" max="5" width="10.68359375" customWidth="1"/>
    <col min="6" max="7" width="8.83984375" customWidth="1"/>
    <col min="8" max="8" width="9.68359375" customWidth="1"/>
    <col min="9" max="13" width="8.83984375" customWidth="1"/>
    <col min="14" max="14" width="9.15625" hidden="1" customWidth="1"/>
  </cols>
  <sheetData>
    <row r="1" spans="1:14" s="6" customFormat="1" ht="28.5" customHeight="1" x14ac:dyDescent="0.55000000000000004">
      <c r="A1" s="30"/>
      <c r="B1" s="30"/>
      <c r="C1" s="30"/>
      <c r="D1" s="30"/>
      <c r="E1" s="30"/>
      <c r="F1" s="30"/>
      <c r="G1" s="30"/>
      <c r="H1" s="30"/>
    </row>
    <row r="2" spans="1:14" s="6" customFormat="1" ht="25.5" customHeight="1" x14ac:dyDescent="0.55000000000000004">
      <c r="A2" s="7" t="s">
        <v>5</v>
      </c>
      <c r="B2" s="8"/>
      <c r="C2" s="8"/>
      <c r="D2" s="8"/>
      <c r="E2" s="8"/>
      <c r="F2" s="9"/>
      <c r="G2" s="8"/>
      <c r="H2" s="8"/>
    </row>
    <row r="3" spans="1:14" s="12" customFormat="1" ht="17.7" x14ac:dyDescent="0.6">
      <c r="A3" s="10" t="s">
        <v>28</v>
      </c>
      <c r="B3" s="11"/>
      <c r="C3" s="11"/>
      <c r="D3" s="13" t="s">
        <v>6</v>
      </c>
      <c r="E3" s="29">
        <f ca="1">TODAY()</f>
        <v>44893</v>
      </c>
      <c r="F3" s="29"/>
      <c r="H3" s="13"/>
    </row>
    <row r="4" spans="1:14" s="12" customFormat="1" ht="15" customHeight="1" x14ac:dyDescent="0.6">
      <c r="A4" s="10"/>
      <c r="B4" s="11"/>
      <c r="C4" s="11"/>
      <c r="D4" s="13"/>
      <c r="E4" s="29"/>
      <c r="F4" s="29"/>
      <c r="H4" s="13"/>
    </row>
    <row r="5" spans="1:14" ht="15" customHeight="1" x14ac:dyDescent="0.7">
      <c r="B5" s="14" t="s">
        <v>7</v>
      </c>
      <c r="C5" s="1"/>
      <c r="D5" s="3"/>
      <c r="E5" s="1"/>
    </row>
    <row r="6" spans="1:14" ht="14.5" customHeight="1" thickBot="1" x14ac:dyDescent="0.6">
      <c r="A6" s="15"/>
      <c r="C6" s="2"/>
      <c r="D6" s="2"/>
      <c r="E6" s="2"/>
      <c r="F6" s="15"/>
      <c r="N6" s="59" t="s">
        <v>37</v>
      </c>
    </row>
    <row r="7" spans="1:14" ht="7.5" customHeight="1" thickBot="1" x14ac:dyDescent="0.6">
      <c r="A7" s="15"/>
      <c r="B7" s="18"/>
      <c r="C7" s="19"/>
      <c r="D7" s="20"/>
      <c r="E7" s="2"/>
      <c r="F7" s="15"/>
      <c r="G7" s="1"/>
    </row>
    <row r="8" spans="1:14" ht="15" customHeight="1" thickBot="1" x14ac:dyDescent="0.6">
      <c r="A8" s="15"/>
      <c r="B8" s="40" t="s">
        <v>27</v>
      </c>
      <c r="C8" s="36" t="s">
        <v>14</v>
      </c>
      <c r="D8" s="17"/>
      <c r="E8" s="2"/>
      <c r="F8" s="15"/>
    </row>
    <row r="9" spans="1:14" ht="7.5" customHeight="1" thickBot="1" x14ac:dyDescent="0.6">
      <c r="A9" s="15"/>
      <c r="B9" s="21"/>
      <c r="C9" s="22"/>
      <c r="D9" s="17"/>
      <c r="E9" s="2"/>
      <c r="F9" s="15"/>
    </row>
    <row r="10" spans="1:14" ht="7.5" customHeight="1" x14ac:dyDescent="0.55000000000000004">
      <c r="A10" s="15"/>
      <c r="B10" s="81" t="str">
        <f>"Estimated "&amp;C8&amp;" Yield"</f>
        <v>Estimated Wheat - Hard Red Spring Yield</v>
      </c>
      <c r="C10" s="19"/>
      <c r="D10" s="41"/>
      <c r="E10" s="2"/>
      <c r="F10" s="15"/>
    </row>
    <row r="11" spans="1:14" ht="15" customHeight="1" x14ac:dyDescent="0.55000000000000004">
      <c r="A11" s="15"/>
      <c r="B11" s="82"/>
      <c r="C11" s="32">
        <f>VLOOKUP('Disease Breakeven Calculator'!$C$8,'Data (HIDE)'!$A$2:$G$9,2,FALSE)</f>
        <v>64</v>
      </c>
      <c r="D11" s="23" t="s">
        <v>1</v>
      </c>
      <c r="E11" s="2"/>
      <c r="F11" s="15"/>
      <c r="N11" s="32">
        <f>VLOOKUP('Disease Breakeven Calculator'!$C$8,'Data (HIDE)'!$A$2:$G$9,2,FALSE)</f>
        <v>64</v>
      </c>
    </row>
    <row r="12" spans="1:14" ht="7.5" customHeight="1" thickBot="1" x14ac:dyDescent="0.6">
      <c r="A12" s="15"/>
      <c r="B12" s="83"/>
      <c r="C12" s="42"/>
      <c r="D12" s="27"/>
      <c r="E12" s="2"/>
      <c r="F12" s="15"/>
      <c r="N12" s="42"/>
    </row>
    <row r="13" spans="1:14" ht="7.5" customHeight="1" x14ac:dyDescent="0.55000000000000004">
      <c r="A13" s="15"/>
      <c r="B13" s="81" t="str">
        <f>"Estimated "&amp;C8&amp;" Price"</f>
        <v>Estimated Wheat - Hard Red Spring Price</v>
      </c>
      <c r="C13" s="43"/>
      <c r="D13" s="44"/>
      <c r="E13" s="2"/>
      <c r="F13" s="15"/>
      <c r="N13" s="43"/>
    </row>
    <row r="14" spans="1:14" ht="15" customHeight="1" x14ac:dyDescent="0.55000000000000004">
      <c r="A14" s="15"/>
      <c r="B14" s="82"/>
      <c r="C14" s="34">
        <f>VLOOKUP('Disease Breakeven Calculator'!$C$8,'Data (HIDE)'!$A$2:$G$9,4,FALSE)</f>
        <v>10.5</v>
      </c>
      <c r="D14" s="23" t="s">
        <v>2</v>
      </c>
      <c r="E14" s="2"/>
      <c r="F14" s="15"/>
      <c r="N14" s="34">
        <f>VLOOKUP('Disease Breakeven Calculator'!$C$8,'Data (HIDE)'!$A$2:$G$9,4,FALSE)</f>
        <v>10.5</v>
      </c>
    </row>
    <row r="15" spans="1:14" ht="7.5" customHeight="1" thickBot="1" x14ac:dyDescent="0.6">
      <c r="A15" s="15"/>
      <c r="B15" s="83"/>
      <c r="C15" s="45"/>
      <c r="D15" s="27"/>
      <c r="E15" s="2"/>
      <c r="F15" s="15"/>
      <c r="N15" s="45"/>
    </row>
    <row r="16" spans="1:14" ht="7.5" customHeight="1" x14ac:dyDescent="0.55000000000000004">
      <c r="A16" s="15"/>
      <c r="B16" s="21"/>
      <c r="C16" s="33"/>
      <c r="D16" s="23"/>
      <c r="E16" s="2"/>
      <c r="F16" s="15"/>
      <c r="N16" s="33"/>
    </row>
    <row r="17" spans="1:15" ht="15" customHeight="1" x14ac:dyDescent="0.55000000000000004">
      <c r="A17" s="15"/>
      <c r="B17" s="54" t="s">
        <v>29</v>
      </c>
      <c r="C17" s="33"/>
      <c r="D17" s="23"/>
      <c r="E17" s="2"/>
      <c r="F17" s="15"/>
      <c r="N17" s="33"/>
    </row>
    <row r="18" spans="1:15" ht="7.5" customHeight="1" x14ac:dyDescent="0.55000000000000004">
      <c r="A18" s="15"/>
      <c r="B18" s="40"/>
      <c r="C18" s="33"/>
      <c r="D18" s="23"/>
      <c r="E18" s="2"/>
      <c r="F18" s="15"/>
      <c r="N18" s="33"/>
    </row>
    <row r="19" spans="1:15" ht="15" customHeight="1" x14ac:dyDescent="0.6">
      <c r="A19" s="15"/>
      <c r="B19" s="21" t="s">
        <v>22</v>
      </c>
      <c r="C19" s="34">
        <f>VLOOKUP('Disease Breakeven Calculator'!$C$8,'Data (HIDE)'!$A$2:$G$9,5,FALSE)</f>
        <v>1.5</v>
      </c>
      <c r="D19" s="23" t="s">
        <v>3</v>
      </c>
      <c r="E19" s="2"/>
      <c r="F19" s="15"/>
      <c r="I19" s="51"/>
      <c r="N19" s="34">
        <f>VLOOKUP('Disease Breakeven Calculator'!$C$8,'Data (HIDE)'!$A$2:$G$9,5,FALSE)</f>
        <v>1.5</v>
      </c>
    </row>
    <row r="20" spans="1:15" ht="7.5" customHeight="1" x14ac:dyDescent="0.55000000000000004">
      <c r="A20" s="15"/>
      <c r="B20" s="21"/>
      <c r="C20" s="34"/>
      <c r="D20" s="23"/>
      <c r="E20" s="2"/>
      <c r="F20" s="15"/>
      <c r="N20" s="34"/>
    </row>
    <row r="21" spans="1:15" ht="15" customHeight="1" x14ac:dyDescent="0.55000000000000004">
      <c r="A21" s="15"/>
      <c r="B21" s="21" t="s">
        <v>0</v>
      </c>
      <c r="C21" s="34">
        <f>VLOOKUP('Disease Breakeven Calculator'!$C$8,'Data (HIDE)'!$A$2:$G$9,6,FALSE)</f>
        <v>19.5</v>
      </c>
      <c r="D21" s="23" t="s">
        <v>3</v>
      </c>
      <c r="E21" s="2"/>
      <c r="F21" s="15"/>
      <c r="N21" s="34">
        <f>VLOOKUP('Disease Breakeven Calculator'!$C$8,'Data (HIDE)'!$A$2:$G$9,6,FALSE)</f>
        <v>19.5</v>
      </c>
    </row>
    <row r="22" spans="1:15" ht="7.5" customHeight="1" x14ac:dyDescent="0.55000000000000004">
      <c r="A22" s="15"/>
      <c r="B22" s="21"/>
      <c r="C22" s="34"/>
      <c r="D22" s="23"/>
      <c r="E22" s="2"/>
      <c r="F22" s="15"/>
      <c r="N22" s="34"/>
    </row>
    <row r="23" spans="1:15" ht="15" customHeight="1" x14ac:dyDescent="0.55000000000000004">
      <c r="A23" s="15"/>
      <c r="B23" s="21" t="s">
        <v>4</v>
      </c>
      <c r="C23" s="52">
        <f>VLOOKUP('Disease Breakeven Calculator'!$C$8,'Data (HIDE)'!$A$2:$G$9,7,FALSE)</f>
        <v>9</v>
      </c>
      <c r="D23" s="23" t="s">
        <v>3</v>
      </c>
      <c r="E23" s="2"/>
      <c r="F23" s="15"/>
      <c r="N23" s="52">
        <f>VLOOKUP('Disease Breakeven Calculator'!$C$8,'Data (HIDE)'!$A$2:$G$9,7,FALSE)</f>
        <v>9</v>
      </c>
    </row>
    <row r="24" spans="1:15" ht="7.5" customHeight="1" x14ac:dyDescent="0.55000000000000004">
      <c r="A24" s="15"/>
      <c r="B24" s="21"/>
      <c r="C24" s="34"/>
      <c r="D24" s="23"/>
      <c r="E24" s="2"/>
      <c r="F24" s="15"/>
    </row>
    <row r="25" spans="1:15" ht="15" customHeight="1" x14ac:dyDescent="0.55000000000000004">
      <c r="A25" s="15"/>
      <c r="B25" s="40" t="s">
        <v>24</v>
      </c>
      <c r="C25" s="53">
        <f>SUM(C23+C21+C19)</f>
        <v>30</v>
      </c>
      <c r="D25" s="23" t="s">
        <v>3</v>
      </c>
      <c r="E25" s="2"/>
      <c r="F25" s="15"/>
    </row>
    <row r="26" spans="1:15" ht="7.5" customHeight="1" thickBot="1" x14ac:dyDescent="0.6">
      <c r="A26" s="15"/>
      <c r="B26" s="25"/>
      <c r="C26" s="26"/>
      <c r="D26" s="27"/>
      <c r="E26" s="2"/>
      <c r="F26" s="15"/>
    </row>
    <row r="27" spans="1:15" ht="15" customHeight="1" x14ac:dyDescent="0.55000000000000004">
      <c r="A27" s="15"/>
      <c r="B27" s="22"/>
      <c r="C27" s="24"/>
      <c r="D27" s="31"/>
      <c r="E27" s="2"/>
      <c r="F27" s="15"/>
    </row>
    <row r="28" spans="1:15" ht="15" customHeight="1" x14ac:dyDescent="0.55000000000000004">
      <c r="A28" s="15"/>
      <c r="B28" s="2"/>
      <c r="C28" s="4"/>
      <c r="D28" s="5"/>
      <c r="E28" s="2"/>
      <c r="F28" s="15"/>
    </row>
    <row r="29" spans="1:15" ht="22.5" customHeight="1" x14ac:dyDescent="0.55000000000000004">
      <c r="A29" s="15"/>
      <c r="B29" s="80" t="s">
        <v>30</v>
      </c>
      <c r="C29" s="80"/>
      <c r="D29" s="80"/>
      <c r="E29" s="16"/>
      <c r="F29" s="15"/>
    </row>
    <row r="30" spans="1:15" s="50" customFormat="1" ht="14.5" customHeight="1" x14ac:dyDescent="0.6">
      <c r="A30" s="46"/>
      <c r="B30" s="47"/>
      <c r="C30" s="47"/>
      <c r="D30" s="47"/>
      <c r="E30" s="48"/>
      <c r="F30" s="49"/>
    </row>
    <row r="31" spans="1:15" s="51" customFormat="1" ht="14.5" hidden="1" customHeight="1" x14ac:dyDescent="0.6">
      <c r="A31" s="62"/>
      <c r="B31" s="64" t="str">
        <f>"Yield Increase Only Required to Breakeven = "&amp;ROUND(($C$25)/$C$14,1)&amp;" bushels / acre    (or "&amp;TEXT((($C$25/$C$14)/C11)*100,"0.0")&amp;"%)"</f>
        <v>Yield Increase Only Required to Breakeven = 2.9 bushels / acre    (or 4.5%)</v>
      </c>
      <c r="C31" s="63"/>
      <c r="D31" s="65"/>
      <c r="E31" s="48"/>
      <c r="F31" s="56"/>
      <c r="J31" s="65" t="s">
        <v>43</v>
      </c>
      <c r="K31" s="65"/>
      <c r="L31" s="65"/>
      <c r="M31" s="65"/>
      <c r="N31" s="65"/>
      <c r="O31" s="65"/>
    </row>
    <row r="32" spans="1:15" s="51" customFormat="1" ht="7.5" hidden="1" customHeight="1" x14ac:dyDescent="0.6">
      <c r="A32" s="62"/>
      <c r="B32" s="63"/>
      <c r="C32" s="63"/>
      <c r="D32" s="63"/>
      <c r="E32" s="48"/>
      <c r="F32" s="46"/>
      <c r="J32" s="65"/>
      <c r="K32" s="65"/>
      <c r="L32" s="65"/>
      <c r="M32" s="65"/>
      <c r="N32" s="65"/>
      <c r="O32" s="65"/>
    </row>
    <row r="33" spans="1:15" s="51" customFormat="1" ht="14.5" hidden="1" customHeight="1" x14ac:dyDescent="0.6">
      <c r="A33" s="62"/>
      <c r="B33" s="84" t="str">
        <f>"Price Increase Only Required to Breakeven = $"&amp;TEXT(ROUND(($C$25)/$C$11,2),"0.00")&amp;" / bushel"</f>
        <v>Price Increase Only Required to Breakeven = $0.47 / bushel</v>
      </c>
      <c r="C33" s="84"/>
      <c r="D33" s="84"/>
      <c r="E33" s="48"/>
      <c r="F33" s="46"/>
      <c r="G33" s="58" t="s">
        <v>26</v>
      </c>
      <c r="J33" s="65"/>
      <c r="K33" s="65"/>
      <c r="L33" s="65"/>
      <c r="M33" s="65"/>
      <c r="N33" s="65"/>
      <c r="O33" s="65"/>
    </row>
    <row r="34" spans="1:15" s="51" customFormat="1" ht="7.5" hidden="1" customHeight="1" x14ac:dyDescent="0.6">
      <c r="A34" s="62"/>
      <c r="B34" s="63"/>
      <c r="C34" s="63"/>
      <c r="D34" s="63"/>
      <c r="E34" s="48"/>
      <c r="F34" s="46"/>
      <c r="J34" s="65"/>
      <c r="K34" s="65"/>
      <c r="L34" s="65"/>
      <c r="M34" s="65"/>
      <c r="N34" s="65"/>
      <c r="O34" s="65"/>
    </row>
    <row r="35" spans="1:15" s="51" customFormat="1" ht="14.5" hidden="1" customHeight="1" x14ac:dyDescent="0.6">
      <c r="A35" s="62"/>
      <c r="B35" s="84" t="str">
        <f>"Yield &amp; Price Increase Required to Breakeven = "&amp;ROUND((($C$25)/$C$14)/2,1)&amp;" bu/ac &amp; $"&amp;TEXT(ROUND((($C$25)/$C$11)/2,2),"0.00")&amp;" / bushel"</f>
        <v>Yield &amp; Price Increase Required to Breakeven = 1.4 bu/ac &amp; $0.23 / bushel</v>
      </c>
      <c r="C35" s="84"/>
      <c r="D35" s="84"/>
      <c r="E35" s="48"/>
      <c r="F35" s="46"/>
      <c r="G35" s="58" t="s">
        <v>26</v>
      </c>
      <c r="J35" s="65"/>
      <c r="K35" s="65"/>
      <c r="L35" s="65"/>
      <c r="M35" s="65"/>
      <c r="N35" s="65"/>
      <c r="O35" s="65"/>
    </row>
    <row r="36" spans="1:15" s="51" customFormat="1" ht="14.5" hidden="1" customHeight="1" x14ac:dyDescent="0.6">
      <c r="A36" s="46"/>
      <c r="B36" s="57"/>
      <c r="C36" s="57"/>
      <c r="D36" s="57"/>
      <c r="E36" s="48"/>
      <c r="F36" s="46"/>
    </row>
    <row r="37" spans="1:15" s="51" customFormat="1" ht="14.5" customHeight="1" x14ac:dyDescent="0.6">
      <c r="A37" s="46"/>
      <c r="B37" s="57"/>
      <c r="C37" s="57"/>
      <c r="D37" s="57"/>
      <c r="E37" s="48"/>
      <c r="F37" s="46"/>
    </row>
    <row r="38" spans="1:15" s="51" customFormat="1" ht="14.5" customHeight="1" x14ac:dyDescent="0.6">
      <c r="A38" s="46"/>
      <c r="B38" s="57"/>
      <c r="C38" s="57"/>
      <c r="D38" s="57"/>
      <c r="E38" s="48"/>
      <c r="F38" s="46"/>
    </row>
    <row r="39" spans="1:15" s="51" customFormat="1" ht="14.5" customHeight="1" x14ac:dyDescent="0.6">
      <c r="A39" s="46"/>
      <c r="B39" s="57"/>
      <c r="C39" s="57"/>
      <c r="D39" s="57"/>
      <c r="E39" s="48"/>
      <c r="F39" s="46"/>
    </row>
    <row r="40" spans="1:15" s="51" customFormat="1" ht="14.5" customHeight="1" x14ac:dyDescent="0.6">
      <c r="A40" s="46"/>
      <c r="B40" s="57"/>
      <c r="C40" s="57"/>
      <c r="D40" s="57"/>
      <c r="E40" s="48"/>
      <c r="F40" s="46"/>
    </row>
    <row r="41" spans="1:15" s="51" customFormat="1" ht="14.5" customHeight="1" x14ac:dyDescent="0.6">
      <c r="A41" s="46"/>
      <c r="B41" s="57"/>
      <c r="C41" s="57"/>
      <c r="D41" s="57"/>
      <c r="E41" s="48"/>
      <c r="F41" s="46"/>
    </row>
    <row r="42" spans="1:15" s="51" customFormat="1" ht="14.5" customHeight="1" x14ac:dyDescent="0.6">
      <c r="A42" s="46"/>
      <c r="B42" s="57"/>
      <c r="C42" s="57"/>
      <c r="D42" s="57"/>
      <c r="E42" s="48"/>
      <c r="F42" s="46"/>
    </row>
    <row r="43" spans="1:15" s="51" customFormat="1" ht="14.5" customHeight="1" x14ac:dyDescent="0.6">
      <c r="A43" s="46"/>
      <c r="B43" s="57"/>
      <c r="C43" s="57"/>
      <c r="D43" s="57"/>
      <c r="E43" s="48"/>
      <c r="F43" s="46"/>
    </row>
    <row r="44" spans="1:15" s="51" customFormat="1" ht="14.5" customHeight="1" x14ac:dyDescent="0.6">
      <c r="A44" s="46"/>
      <c r="B44" s="57"/>
      <c r="C44" s="57"/>
      <c r="D44" s="57"/>
      <c r="E44" s="48"/>
      <c r="F44" s="46"/>
    </row>
    <row r="45" spans="1:15" s="51" customFormat="1" ht="14.5" customHeight="1" x14ac:dyDescent="0.6">
      <c r="A45" s="46"/>
      <c r="B45" s="57"/>
      <c r="C45" s="57"/>
      <c r="D45" s="57"/>
      <c r="E45" s="48"/>
      <c r="F45" s="46"/>
    </row>
    <row r="46" spans="1:15" s="51" customFormat="1" ht="14.5" customHeight="1" x14ac:dyDescent="0.6">
      <c r="A46" s="46"/>
      <c r="B46" s="57"/>
      <c r="C46" s="57"/>
      <c r="D46" s="57"/>
      <c r="E46" s="48"/>
      <c r="F46" s="46"/>
    </row>
    <row r="47" spans="1:15" s="51" customFormat="1" ht="14.5" customHeight="1" x14ac:dyDescent="0.6">
      <c r="A47" s="46"/>
      <c r="B47" s="57"/>
      <c r="C47" s="57"/>
      <c r="D47" s="57"/>
      <c r="E47" s="48"/>
      <c r="F47" s="46"/>
    </row>
    <row r="48" spans="1:15" s="51" customFormat="1" ht="14.5" customHeight="1" x14ac:dyDescent="0.6">
      <c r="A48" s="46"/>
      <c r="B48" s="57"/>
      <c r="C48" s="57"/>
      <c r="D48" s="57"/>
      <c r="E48" s="48"/>
      <c r="F48" s="46"/>
    </row>
    <row r="49" spans="1:11" s="51" customFormat="1" ht="14.5" customHeight="1" x14ac:dyDescent="0.6">
      <c r="A49" s="46"/>
      <c r="B49" s="57"/>
      <c r="C49" s="57"/>
      <c r="D49" s="57"/>
      <c r="E49" s="48"/>
      <c r="F49" s="46"/>
    </row>
    <row r="50" spans="1:11" s="51" customFormat="1" ht="14.5" customHeight="1" x14ac:dyDescent="0.6">
      <c r="A50" s="46"/>
      <c r="B50" s="57"/>
      <c r="C50" s="57"/>
      <c r="D50" s="57"/>
      <c r="E50" s="48"/>
      <c r="F50" s="46"/>
    </row>
    <row r="51" spans="1:11" s="51" customFormat="1" ht="14.5" customHeight="1" x14ac:dyDescent="0.6">
      <c r="A51" s="46"/>
      <c r="B51" s="57"/>
      <c r="C51" s="57"/>
      <c r="D51" s="57"/>
      <c r="E51" s="48"/>
      <c r="F51" s="46"/>
    </row>
    <row r="52" spans="1:11" s="51" customFormat="1" ht="14.5" customHeight="1" x14ac:dyDescent="0.6">
      <c r="A52" s="46"/>
      <c r="B52" s="57"/>
      <c r="C52" s="57"/>
      <c r="D52" s="57"/>
      <c r="E52" s="48"/>
      <c r="F52" s="46"/>
    </row>
    <row r="53" spans="1:11" s="51" customFormat="1" ht="14.5" customHeight="1" x14ac:dyDescent="0.6">
      <c r="A53" s="46"/>
      <c r="B53" s="57"/>
      <c r="C53" s="57"/>
      <c r="D53" s="57"/>
      <c r="E53" s="48"/>
      <c r="F53" s="46"/>
    </row>
    <row r="54" spans="1:11" s="51" customFormat="1" ht="14.5" customHeight="1" x14ac:dyDescent="0.6">
      <c r="A54" s="55" t="s">
        <v>25</v>
      </c>
      <c r="C54" s="47"/>
      <c r="D54" s="47"/>
      <c r="E54" s="48"/>
      <c r="F54" s="46"/>
    </row>
    <row r="55" spans="1:11" s="51" customFormat="1" ht="14.5" customHeight="1" x14ac:dyDescent="0.6">
      <c r="A55" s="77" t="str">
        <f>"B/E Yield = Total Cost of Treatment / Price per bu   (eg. $"&amp;C25&amp;" cost / $"&amp;C14&amp;" price = "&amp;ROUND(($C$25)/$C$14,1)&amp;" bu/acre or "&amp;TEXT((($C$25/$C$14)/C11)*100,"0.0")&amp;"%)"</f>
        <v>B/E Yield = Total Cost of Treatment / Price per bu   (eg. $30 cost / $10.5 price = 2.9 bu/acre or 4.5%)</v>
      </c>
      <c r="B55" s="77"/>
      <c r="C55" s="77"/>
      <c r="D55" s="77"/>
      <c r="E55" s="48"/>
      <c r="F55" s="46"/>
    </row>
    <row r="56" spans="1:11" s="51" customFormat="1" ht="14.5" customHeight="1" x14ac:dyDescent="0.6">
      <c r="A56" s="77" t="str">
        <f>"B/E Price = Total Cost of Treatment / Yield per acre   (eg. $"&amp;C25&amp;" cost / "&amp;C11&amp;" bu = $"&amp;TEXT(ROUND(($C$25)/$C$11,2),"0.00")&amp;"/bu)"</f>
        <v>B/E Price = Total Cost of Treatment / Yield per acre   (eg. $30 cost / 64 bu = $0.47/bu)</v>
      </c>
      <c r="B56" s="77"/>
      <c r="C56" s="77"/>
      <c r="D56" s="77"/>
      <c r="E56" s="48"/>
      <c r="F56" s="46"/>
    </row>
    <row r="57" spans="1:11" s="51" customFormat="1" ht="14.5" customHeight="1" x14ac:dyDescent="0.6">
      <c r="A57" s="77" t="str">
        <f>"B/E Yield &amp; Price = (B/E Yield / 2) &amp; (B/E Price / 2) (eg. ("&amp;ROUND(($C$25)/$C$14,1)&amp;" bu/acre) / 2  = "&amp;ROUND((($C$25)/$C$14)/2,1)&amp;" bu/ac &amp; ($"&amp;TEXT(ROUND(($C$25)/$C$11,2),"0.00")&amp;"/bu) / 2 = $"&amp;TEXT(ROUND((($C$25)/$C$11)/2,2),"0.00")&amp;"/bu"</f>
        <v>B/E Yield &amp; Price = (B/E Yield / 2) &amp; (B/E Price / 2) (eg. (2.9 bu/acre) / 2  = 1.4 bu/ac &amp; ($0.47/bu) / 2 = $0.23/bu</v>
      </c>
      <c r="B57" s="77"/>
      <c r="C57" s="77"/>
      <c r="D57" s="77"/>
      <c r="E57" s="48"/>
      <c r="F57" s="46"/>
    </row>
    <row r="58" spans="1:11" s="51" customFormat="1" ht="14.5" customHeight="1" x14ac:dyDescent="0.6">
      <c r="A58" s="46"/>
      <c r="B58" s="47"/>
      <c r="C58" s="47"/>
      <c r="D58" s="47"/>
      <c r="E58" s="48"/>
      <c r="F58" s="46"/>
    </row>
    <row r="59" spans="1:11" ht="12.75" customHeight="1" x14ac:dyDescent="0.55000000000000004">
      <c r="A59" s="78" t="s">
        <v>46</v>
      </c>
      <c r="B59" s="78"/>
      <c r="C59" s="78"/>
      <c r="D59" s="78"/>
      <c r="E59" s="78"/>
      <c r="F59" s="76"/>
      <c r="G59" s="76"/>
      <c r="H59" s="76"/>
      <c r="I59" s="76"/>
      <c r="J59" s="76"/>
      <c r="K59" s="76"/>
    </row>
    <row r="60" spans="1:11" ht="12.75" customHeight="1" x14ac:dyDescent="0.55000000000000004">
      <c r="A60" s="79"/>
      <c r="B60" s="79"/>
      <c r="C60" s="79"/>
      <c r="D60" s="79"/>
      <c r="E60" s="79"/>
      <c r="F60" s="76"/>
      <c r="G60" s="76"/>
      <c r="H60" s="76"/>
      <c r="I60" s="76"/>
      <c r="J60" s="76"/>
      <c r="K60" s="76"/>
    </row>
    <row r="61" spans="1:11" x14ac:dyDescent="0.55000000000000004">
      <c r="A61" s="79"/>
      <c r="B61" s="79"/>
      <c r="C61" s="79"/>
      <c r="D61" s="79"/>
      <c r="E61" s="79"/>
    </row>
    <row r="62" spans="1:11" s="70" customFormat="1" ht="14.5" customHeight="1" x14ac:dyDescent="0.55000000000000004">
      <c r="A62" s="75"/>
      <c r="B62" s="75"/>
      <c r="C62" s="75"/>
      <c r="D62" s="67"/>
      <c r="E62" s="68" t="s">
        <v>45</v>
      </c>
      <c r="F62" s="69"/>
      <c r="H62" s="71"/>
      <c r="I62" s="72"/>
      <c r="J62" s="72"/>
    </row>
    <row r="63" spans="1:11" ht="15" x14ac:dyDescent="0.55000000000000004">
      <c r="F63" s="28"/>
    </row>
    <row r="67" spans="1:11" hidden="1" x14ac:dyDescent="0.55000000000000004">
      <c r="A67" s="59"/>
      <c r="B67" s="59" t="s">
        <v>14</v>
      </c>
      <c r="C67" s="59"/>
      <c r="D67" s="59"/>
      <c r="E67" s="59"/>
      <c r="F67" s="59"/>
      <c r="G67" s="59" t="s">
        <v>37</v>
      </c>
      <c r="H67" s="59"/>
    </row>
    <row r="68" spans="1:11" hidden="1" x14ac:dyDescent="0.55000000000000004">
      <c r="A68" s="59"/>
      <c r="B68" s="59" t="s">
        <v>18</v>
      </c>
      <c r="C68" s="59"/>
      <c r="D68" s="59"/>
      <c r="E68" s="59"/>
      <c r="F68" s="59"/>
      <c r="G68" s="59" t="s">
        <v>37</v>
      </c>
      <c r="H68" s="59"/>
    </row>
    <row r="69" spans="1:11" hidden="1" x14ac:dyDescent="0.55000000000000004">
      <c r="A69" s="59"/>
      <c r="B69" s="59" t="s">
        <v>19</v>
      </c>
      <c r="C69" s="59"/>
      <c r="D69" s="59"/>
      <c r="E69" s="59"/>
      <c r="F69" s="59"/>
      <c r="G69" s="59" t="s">
        <v>37</v>
      </c>
      <c r="H69" s="59"/>
    </row>
    <row r="70" spans="1:11" hidden="1" x14ac:dyDescent="0.55000000000000004">
      <c r="A70" s="59"/>
      <c r="B70" s="59" t="s">
        <v>20</v>
      </c>
      <c r="C70" s="59"/>
      <c r="D70" s="59"/>
      <c r="E70" s="59"/>
      <c r="F70" s="59"/>
      <c r="G70" s="59" t="s">
        <v>37</v>
      </c>
      <c r="H70" s="59"/>
    </row>
    <row r="71" spans="1:11" hidden="1" x14ac:dyDescent="0.55000000000000004">
      <c r="A71" s="59"/>
      <c r="B71" s="59" t="s">
        <v>17</v>
      </c>
      <c r="C71" s="59"/>
      <c r="D71" s="59"/>
      <c r="E71" s="59"/>
      <c r="F71" s="59"/>
      <c r="G71" s="59" t="s">
        <v>37</v>
      </c>
      <c r="H71" s="59"/>
    </row>
    <row r="72" spans="1:11" hidden="1" x14ac:dyDescent="0.55000000000000004">
      <c r="A72" s="59"/>
      <c r="B72" s="59" t="s">
        <v>15</v>
      </c>
      <c r="C72" s="59"/>
      <c r="D72" s="59"/>
      <c r="E72" s="59"/>
      <c r="F72" s="59"/>
      <c r="G72" s="59" t="s">
        <v>37</v>
      </c>
      <c r="H72" s="59"/>
    </row>
    <row r="73" spans="1:11" hidden="1" x14ac:dyDescent="0.55000000000000004">
      <c r="A73" s="59"/>
      <c r="B73" s="59" t="s">
        <v>16</v>
      </c>
      <c r="C73" s="59"/>
      <c r="D73" s="59"/>
      <c r="E73" s="59"/>
      <c r="F73" s="59"/>
      <c r="G73" s="59" t="s">
        <v>37</v>
      </c>
      <c r="H73" s="59"/>
    </row>
    <row r="74" spans="1:11" hidden="1" x14ac:dyDescent="0.55000000000000004">
      <c r="A74" s="59"/>
      <c r="B74" s="59" t="s">
        <v>12</v>
      </c>
      <c r="C74" s="59"/>
      <c r="D74" s="59"/>
      <c r="E74" s="59"/>
      <c r="F74" s="59"/>
      <c r="G74" s="59" t="s">
        <v>37</v>
      </c>
      <c r="H74" s="59"/>
    </row>
    <row r="78" spans="1:11" x14ac:dyDescent="0.55000000000000004">
      <c r="F78" s="15"/>
      <c r="G78" s="15"/>
      <c r="H78" s="15"/>
      <c r="I78" s="15"/>
      <c r="J78" s="15"/>
      <c r="K78" s="15"/>
    </row>
  </sheetData>
  <sheetProtection password="C6A6" sheet="1"/>
  <mergeCells count="9">
    <mergeCell ref="A56:D56"/>
    <mergeCell ref="A57:D57"/>
    <mergeCell ref="A59:E61"/>
    <mergeCell ref="B29:D29"/>
    <mergeCell ref="B10:B12"/>
    <mergeCell ref="B13:B15"/>
    <mergeCell ref="B33:D33"/>
    <mergeCell ref="B35:D35"/>
    <mergeCell ref="A55:D55"/>
  </mergeCells>
  <conditionalFormatting sqref="B33:D33">
    <cfRule type="expression" dxfId="5" priority="9" stopIfTrue="1">
      <formula>$C$8="canola"</formula>
    </cfRule>
  </conditionalFormatting>
  <conditionalFormatting sqref="B35:D35">
    <cfRule type="expression" dxfId="4" priority="8" stopIfTrue="1">
      <formula>$C$8="canola"</formula>
    </cfRule>
  </conditionalFormatting>
  <conditionalFormatting sqref="A56:D56">
    <cfRule type="expression" dxfId="3" priority="6" stopIfTrue="1">
      <formula>$C$8="canola"</formula>
    </cfRule>
  </conditionalFormatting>
  <conditionalFormatting sqref="A57:D57">
    <cfRule type="expression" dxfId="2" priority="5" stopIfTrue="1">
      <formula>$C$8="canola"</formula>
    </cfRule>
  </conditionalFormatting>
  <conditionalFormatting sqref="N19">
    <cfRule type="expression" dxfId="1" priority="4" stopIfTrue="1">
      <formula>$C$8="canola"</formula>
    </cfRule>
  </conditionalFormatting>
  <conditionalFormatting sqref="C19">
    <cfRule type="expression" dxfId="0" priority="1" stopIfTrue="1">
      <formula>$C$8="canola"</formula>
    </cfRule>
  </conditionalFormatting>
  <dataValidations count="1">
    <dataValidation type="list" allowBlank="1" showInputMessage="1" showErrorMessage="1" sqref="C8">
      <formula1>$B$67:$B$74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  <headerFooter scaleWithDoc="0"/>
  <colBreaks count="1" manualBreakCount="1">
    <brk id="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29" r:id="rId4" name="Button 405">
              <controlPr defaultSize="0" print="0" autoFill="0" autoPict="0" macro="[0]!reset">
                <anchor moveWithCells="1" sizeWithCells="1">
                  <from>
                    <xdr:col>4</xdr:col>
                    <xdr:colOff>582930</xdr:colOff>
                    <xdr:row>13</xdr:row>
                    <xdr:rowOff>87630</xdr:rowOff>
                  </from>
                  <to>
                    <xdr:col>6</xdr:col>
                    <xdr:colOff>411480</xdr:colOff>
                    <xdr:row>18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D9" sqref="D9"/>
    </sheetView>
  </sheetViews>
  <sheetFormatPr defaultRowHeight="14.4" x14ac:dyDescent="0.55000000000000004"/>
  <cols>
    <col min="1" max="1" width="34" customWidth="1"/>
    <col min="2" max="6" width="12.68359375" customWidth="1"/>
    <col min="7" max="7" width="12.83984375" customWidth="1"/>
  </cols>
  <sheetData>
    <row r="1" spans="1:7" ht="28.8" x14ac:dyDescent="0.55000000000000004">
      <c r="B1" s="37" t="s">
        <v>8</v>
      </c>
      <c r="C1" s="37" t="s">
        <v>9</v>
      </c>
      <c r="D1" s="37" t="s">
        <v>10</v>
      </c>
      <c r="E1" s="37" t="s">
        <v>21</v>
      </c>
      <c r="F1" s="37" t="s">
        <v>11</v>
      </c>
      <c r="G1" s="37" t="s">
        <v>23</v>
      </c>
    </row>
    <row r="2" spans="1:7" x14ac:dyDescent="0.55000000000000004">
      <c r="A2" t="s">
        <v>14</v>
      </c>
      <c r="B2" s="74">
        <v>64</v>
      </c>
      <c r="C2" s="38" t="s">
        <v>13</v>
      </c>
      <c r="D2" s="73">
        <v>10.5</v>
      </c>
      <c r="E2" s="35">
        <v>1.5</v>
      </c>
      <c r="F2" s="73">
        <v>19.5</v>
      </c>
      <c r="G2" s="35">
        <v>9</v>
      </c>
    </row>
    <row r="3" spans="1:7" x14ac:dyDescent="0.55000000000000004">
      <c r="A3" t="s">
        <v>18</v>
      </c>
      <c r="B3" s="74">
        <v>70</v>
      </c>
      <c r="C3" s="38" t="s">
        <v>13</v>
      </c>
      <c r="D3" s="73">
        <v>10.5</v>
      </c>
      <c r="E3" s="35">
        <v>1.5</v>
      </c>
      <c r="F3" s="73">
        <v>19.5</v>
      </c>
      <c r="G3" s="39">
        <f>G2</f>
        <v>9</v>
      </c>
    </row>
    <row r="4" spans="1:7" x14ac:dyDescent="0.55000000000000004">
      <c r="A4" t="s">
        <v>19</v>
      </c>
      <c r="B4" s="74">
        <v>60</v>
      </c>
      <c r="C4" s="38" t="s">
        <v>13</v>
      </c>
      <c r="D4" s="73">
        <v>9.75</v>
      </c>
      <c r="E4" s="35">
        <v>1.5</v>
      </c>
      <c r="F4" s="73">
        <v>19.5</v>
      </c>
      <c r="G4" s="39">
        <f>G2</f>
        <v>9</v>
      </c>
    </row>
    <row r="5" spans="1:7" x14ac:dyDescent="0.55000000000000004">
      <c r="A5" t="s">
        <v>20</v>
      </c>
      <c r="B5" s="74">
        <v>70</v>
      </c>
      <c r="C5" s="38" t="s">
        <v>13</v>
      </c>
      <c r="D5" s="73">
        <v>10</v>
      </c>
      <c r="E5" s="35">
        <v>1.5</v>
      </c>
      <c r="F5" s="73">
        <v>19.5</v>
      </c>
      <c r="G5" s="39">
        <f>G2</f>
        <v>9</v>
      </c>
    </row>
    <row r="6" spans="1:7" x14ac:dyDescent="0.55000000000000004">
      <c r="A6" t="s">
        <v>17</v>
      </c>
      <c r="B6" s="74">
        <v>66</v>
      </c>
      <c r="C6" s="38" t="s">
        <v>13</v>
      </c>
      <c r="D6" s="73">
        <v>9.75</v>
      </c>
      <c r="E6" s="35">
        <v>1.5</v>
      </c>
      <c r="F6" s="73">
        <v>19.5</v>
      </c>
      <c r="G6" s="39">
        <f>G2</f>
        <v>9</v>
      </c>
    </row>
    <row r="7" spans="1:7" x14ac:dyDescent="0.55000000000000004">
      <c r="A7" t="s">
        <v>15</v>
      </c>
      <c r="B7" s="74">
        <v>78</v>
      </c>
      <c r="C7" s="38" t="s">
        <v>13</v>
      </c>
      <c r="D7" s="73">
        <v>7.25</v>
      </c>
      <c r="E7" s="35">
        <v>1.5</v>
      </c>
      <c r="F7" s="73">
        <v>19.5</v>
      </c>
      <c r="G7" s="39">
        <f>G2</f>
        <v>9</v>
      </c>
    </row>
    <row r="8" spans="1:7" x14ac:dyDescent="0.55000000000000004">
      <c r="A8" t="s">
        <v>16</v>
      </c>
      <c r="B8" s="74">
        <v>120</v>
      </c>
      <c r="C8" s="38" t="s">
        <v>13</v>
      </c>
      <c r="D8" s="73">
        <v>5</v>
      </c>
      <c r="E8" s="35">
        <v>1.5</v>
      </c>
      <c r="F8" s="73">
        <v>12.5</v>
      </c>
      <c r="G8" s="39">
        <f>G2</f>
        <v>9</v>
      </c>
    </row>
    <row r="9" spans="1:7" x14ac:dyDescent="0.55000000000000004">
      <c r="A9" t="s">
        <v>12</v>
      </c>
      <c r="B9" s="74">
        <v>44</v>
      </c>
      <c r="C9" s="38" t="s">
        <v>13</v>
      </c>
      <c r="D9" s="73">
        <v>17</v>
      </c>
      <c r="E9" s="35">
        <v>0</v>
      </c>
      <c r="F9" s="73">
        <v>20.5</v>
      </c>
      <c r="G9" s="39">
        <f>G2</f>
        <v>9</v>
      </c>
    </row>
    <row r="13" spans="1:7" x14ac:dyDescent="0.55000000000000004">
      <c r="A13" s="59" t="s">
        <v>44</v>
      </c>
    </row>
    <row r="14" spans="1:7" x14ac:dyDescent="0.55000000000000004">
      <c r="A14" s="59"/>
      <c r="B14" s="59" t="s">
        <v>39</v>
      </c>
      <c r="C14" s="59"/>
      <c r="D14" s="59"/>
      <c r="E14" s="59"/>
    </row>
    <row r="15" spans="1:7" x14ac:dyDescent="0.55000000000000004">
      <c r="A15" s="59"/>
      <c r="B15" s="59" t="s">
        <v>38</v>
      </c>
      <c r="C15" s="59"/>
      <c r="D15" s="59"/>
      <c r="E15" s="59"/>
    </row>
    <row r="16" spans="1:7" x14ac:dyDescent="0.55000000000000004">
      <c r="A16" s="59"/>
      <c r="B16" s="59" t="s">
        <v>31</v>
      </c>
      <c r="C16" s="59" t="s">
        <v>32</v>
      </c>
      <c r="D16" s="59" t="s">
        <v>33</v>
      </c>
      <c r="E16" s="59"/>
    </row>
    <row r="17" spans="1:5" x14ac:dyDescent="0.55000000000000004">
      <c r="A17" s="59" t="s">
        <v>35</v>
      </c>
      <c r="B17" s="59">
        <f>ROUND(('Disease Breakeven Calculator'!$C$25)/'Disease Breakeven Calculator'!$C$14,1)</f>
        <v>2.9</v>
      </c>
      <c r="C17" s="66">
        <f>IF('Disease Breakeven Calculator'!$C$8="canola","",ROUND('Disease Breakeven Calculator'!$C$25/'Disease Breakeven Calculator'!$C$11,2))</f>
        <v>0.47</v>
      </c>
      <c r="D17" s="59">
        <f>ROUND(((('Disease Breakeven Calculator'!$C$25/'Disease Breakeven Calculator'!$C$14)/'Disease Breakeven Calculator'!$C$11)*100),"1")</f>
        <v>4.5</v>
      </c>
      <c r="E17" s="59"/>
    </row>
    <row r="18" spans="1:5" x14ac:dyDescent="0.55000000000000004">
      <c r="A18" s="59" t="s">
        <v>34</v>
      </c>
      <c r="B18" s="59">
        <f>IF('Disease Breakeven Calculator'!$C$8="canola","n/a",ROUND(('Disease Breakeven Calculator'!$C$25/'Disease Breakeven Calculator'!$C$14)/2,1))</f>
        <v>1.4</v>
      </c>
      <c r="C18" s="66">
        <f>IF('Disease Breakeven Calculator'!$C$8="canola","n/a",ROUND(C17/2,2))</f>
        <v>0.24</v>
      </c>
      <c r="D18" s="59"/>
      <c r="E18" s="59"/>
    </row>
    <row r="19" spans="1:5" x14ac:dyDescent="0.55000000000000004">
      <c r="A19" s="59"/>
      <c r="B19" s="59"/>
      <c r="C19" s="59"/>
      <c r="D19" s="59"/>
      <c r="E19" s="59"/>
    </row>
    <row r="20" spans="1:5" x14ac:dyDescent="0.55000000000000004">
      <c r="A20" s="59" t="s">
        <v>40</v>
      </c>
      <c r="B20" s="59"/>
      <c r="C20" s="59"/>
      <c r="D20" s="59"/>
      <c r="E20" s="59"/>
    </row>
    <row r="21" spans="1:5" x14ac:dyDescent="0.55000000000000004">
      <c r="A21" s="59" t="s">
        <v>42</v>
      </c>
      <c r="B21" s="59"/>
      <c r="C21" s="66"/>
      <c r="D21" s="59"/>
      <c r="E21" s="59"/>
    </row>
    <row r="22" spans="1:5" x14ac:dyDescent="0.55000000000000004">
      <c r="A22" s="59" t="s">
        <v>41</v>
      </c>
      <c r="B22" s="59"/>
      <c r="C22" s="66"/>
      <c r="D22" s="59"/>
      <c r="E22" s="59"/>
    </row>
    <row r="23" spans="1:5" x14ac:dyDescent="0.55000000000000004">
      <c r="E23" s="61" t="s">
        <v>36</v>
      </c>
    </row>
    <row r="34" spans="2:3" x14ac:dyDescent="0.55000000000000004">
      <c r="B34" s="60"/>
      <c r="C34" s="60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2" ma:contentTypeDescription="Create a new document." ma:contentTypeScope="" ma:versionID="1197d8e5ed8c6a85b84629ab37412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f2c1f4aa3015e86d18ff497e300d7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52C04C-D523-47B7-8898-4FFBD20CBFB6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A94E96-E5EC-4CB8-B3B0-AF5E8CC6F9A9}"/>
</file>

<file path=customXml/itemProps3.xml><?xml version="1.0" encoding="utf-8"?>
<ds:datastoreItem xmlns:ds="http://schemas.openxmlformats.org/officeDocument/2006/customXml" ds:itemID="{0B1F17BE-AF45-452A-AEC7-B7860FB189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Disease Breakeven Calculator</vt:lpstr>
      <vt:lpstr>Data (HIDE)</vt:lpstr>
      <vt:lpstr>'Disease Breakeven Calculator'!Print_Area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Fusarium &amp; Sclerotinia Breakeven Calculator</dc:title>
  <dc:creator>Darren Bond</dc:creator>
  <cp:lastModifiedBy>Arnott, Roy (ARD)</cp:lastModifiedBy>
  <cp:lastPrinted>2022-11-23T19:56:26Z</cp:lastPrinted>
  <dcterms:created xsi:type="dcterms:W3CDTF">2013-07-15T13:39:41Z</dcterms:created>
  <dcterms:modified xsi:type="dcterms:W3CDTF">2022-11-28T16:03:55Z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