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me.mbgov.ca\users\user5\CHoi\choi\DATA\trade\website documents\agrifood trade balance\"/>
    </mc:Choice>
  </mc:AlternateContent>
  <bookViews>
    <workbookView xWindow="0" yWindow="0" windowWidth="23010" windowHeight="8520"/>
  </bookViews>
  <sheets>
    <sheet name="Trade Balance" sheetId="17" r:id="rId1"/>
    <sheet name="Exports" sheetId="12" r:id="rId2"/>
    <sheet name="Imports" sheetId="11" r:id="rId3"/>
    <sheet name="Data" sheetId="21" r:id="rId4"/>
    <sheet name="Pivot_Export" sheetId="22" r:id="rId5"/>
    <sheet name="Countries_Data" sheetId="25" r:id="rId6"/>
  </sheet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G45" i="12" l="1"/>
  <c r="G46" i="12"/>
  <c r="G47" i="12"/>
  <c r="G48" i="12"/>
  <c r="G49" i="12"/>
  <c r="G44" i="12"/>
  <c r="H49" i="12" l="1"/>
  <c r="H45" i="12"/>
  <c r="H46" i="12"/>
  <c r="H47" i="12"/>
  <c r="H48" i="12"/>
  <c r="H44" i="12"/>
  <c r="H2" i="25"/>
  <c r="H6" i="25"/>
  <c r="H4" i="25"/>
  <c r="H5" i="25"/>
  <c r="H117" i="25"/>
  <c r="H7" i="25"/>
  <c r="H8" i="25"/>
  <c r="H9" i="25"/>
  <c r="H10" i="25"/>
  <c r="H11" i="25"/>
  <c r="H15" i="25"/>
  <c r="H13" i="25"/>
  <c r="H14" i="25"/>
  <c r="H192" i="25"/>
  <c r="H16" i="25"/>
  <c r="H17" i="25"/>
  <c r="H105" i="25"/>
  <c r="H19" i="25"/>
  <c r="H20" i="25"/>
  <c r="H84" i="25"/>
  <c r="H22" i="25"/>
  <c r="H23" i="25"/>
  <c r="H30" i="25"/>
  <c r="H25" i="25"/>
  <c r="H26" i="25"/>
  <c r="H165" i="25"/>
  <c r="H28" i="25"/>
  <c r="H29" i="25"/>
  <c r="H153" i="25"/>
  <c r="H31" i="25"/>
  <c r="H32" i="25"/>
  <c r="H141" i="25"/>
  <c r="H34" i="25"/>
  <c r="H35" i="25"/>
  <c r="H252" i="25"/>
  <c r="H37" i="25"/>
  <c r="H38" i="25"/>
  <c r="H156" i="25"/>
  <c r="H40" i="25"/>
  <c r="H41" i="25"/>
  <c r="H237" i="25"/>
  <c r="H43" i="25"/>
  <c r="H44" i="25"/>
  <c r="H51" i="25"/>
  <c r="H46" i="25"/>
  <c r="H47" i="25"/>
  <c r="H213" i="25"/>
  <c r="H49" i="25"/>
  <c r="H50" i="25"/>
  <c r="H291" i="25"/>
  <c r="H52" i="25"/>
  <c r="H53" i="25"/>
  <c r="H162" i="25"/>
  <c r="H55" i="25"/>
  <c r="H56" i="25"/>
  <c r="H297" i="25"/>
  <c r="H58" i="25"/>
  <c r="H59" i="25"/>
  <c r="H282" i="25"/>
  <c r="H61" i="25"/>
  <c r="H62" i="25"/>
  <c r="H168" i="25"/>
  <c r="H64" i="25"/>
  <c r="H65" i="25"/>
  <c r="H81" i="25"/>
  <c r="H67" i="25"/>
  <c r="H68" i="25"/>
  <c r="H207" i="25"/>
  <c r="H70" i="25"/>
  <c r="H71" i="25"/>
  <c r="H330" i="25"/>
  <c r="H73" i="25"/>
  <c r="H74" i="25"/>
  <c r="H324" i="25"/>
  <c r="H76" i="25"/>
  <c r="H77" i="25"/>
  <c r="H345" i="25"/>
  <c r="H79" i="25"/>
  <c r="H80" i="25"/>
  <c r="H258" i="25"/>
  <c r="H82" i="25"/>
  <c r="H83" i="25"/>
  <c r="H348" i="25"/>
  <c r="H85" i="25"/>
  <c r="H86" i="25"/>
  <c r="H351" i="25"/>
  <c r="H88" i="25"/>
  <c r="H89" i="25"/>
  <c r="H243" i="25"/>
  <c r="H91" i="25"/>
  <c r="H92" i="25"/>
  <c r="H180" i="25"/>
  <c r="H94" i="25"/>
  <c r="H95" i="25"/>
  <c r="H321" i="25"/>
  <c r="H97" i="25"/>
  <c r="H98" i="25"/>
  <c r="H225" i="25"/>
  <c r="H100" i="25"/>
  <c r="H101" i="25"/>
  <c r="H354" i="25"/>
  <c r="H103" i="25"/>
  <c r="H104" i="25"/>
  <c r="H357" i="25"/>
  <c r="H106" i="25"/>
  <c r="H107" i="25"/>
  <c r="H360" i="25"/>
  <c r="H109" i="25"/>
  <c r="H110" i="25"/>
  <c r="H204" i="25"/>
  <c r="H112" i="25"/>
  <c r="H113" i="25"/>
  <c r="H219" i="25"/>
  <c r="H115" i="25"/>
  <c r="H116" i="25"/>
  <c r="H363" i="25"/>
  <c r="H118" i="25"/>
  <c r="H119" i="25"/>
  <c r="H327" i="25"/>
  <c r="H121" i="25"/>
  <c r="H122" i="25"/>
  <c r="H366" i="25"/>
  <c r="H124" i="25"/>
  <c r="H125" i="25"/>
  <c r="H369" i="25"/>
  <c r="H127" i="25"/>
  <c r="H128" i="25"/>
  <c r="H372" i="25"/>
  <c r="H130" i="25"/>
  <c r="H131" i="25"/>
  <c r="H375" i="25"/>
  <c r="H133" i="25"/>
  <c r="H134" i="25"/>
  <c r="H378" i="25"/>
  <c r="H136" i="25"/>
  <c r="H137" i="25"/>
  <c r="H381" i="25"/>
  <c r="H139" i="25"/>
  <c r="H140" i="25"/>
  <c r="H384" i="25"/>
  <c r="H142" i="25"/>
  <c r="H143" i="25"/>
  <c r="H387" i="25"/>
  <c r="H145" i="25"/>
  <c r="H146" i="25"/>
  <c r="H390" i="25"/>
  <c r="H148" i="25"/>
  <c r="H149" i="25"/>
  <c r="H393" i="25"/>
  <c r="H151" i="25"/>
  <c r="H152" i="25"/>
  <c r="H396" i="25"/>
  <c r="H154" i="25"/>
  <c r="H155" i="25"/>
  <c r="H399" i="25"/>
  <c r="H157" i="25"/>
  <c r="H158" i="25"/>
  <c r="H402" i="25"/>
  <c r="H160" i="25"/>
  <c r="H161" i="25"/>
  <c r="H405" i="25"/>
  <c r="H163" i="25"/>
  <c r="H164" i="25"/>
  <c r="H408" i="25"/>
  <c r="H166" i="25"/>
  <c r="H167" i="25"/>
  <c r="H411" i="25"/>
  <c r="H169" i="25"/>
  <c r="H170" i="25"/>
  <c r="H414" i="25"/>
  <c r="H172" i="25"/>
  <c r="H173" i="25"/>
  <c r="H417" i="25"/>
  <c r="H175" i="25"/>
  <c r="H176" i="25"/>
  <c r="H420" i="25"/>
  <c r="H178" i="25"/>
  <c r="H179" i="25"/>
  <c r="H423" i="25"/>
  <c r="H181" i="25"/>
  <c r="H182" i="25"/>
  <c r="H426" i="25"/>
  <c r="H184" i="25"/>
  <c r="H185" i="25"/>
  <c r="H429" i="25"/>
  <c r="H187" i="25"/>
  <c r="H188" i="25"/>
  <c r="H432" i="25"/>
  <c r="H190" i="25"/>
  <c r="H191" i="25"/>
  <c r="H435" i="25"/>
  <c r="H193" i="25"/>
  <c r="H194" i="25"/>
  <c r="H438" i="25"/>
  <c r="H196" i="25"/>
  <c r="H197" i="25"/>
  <c r="H441" i="25"/>
  <c r="H199" i="25"/>
  <c r="H200" i="25"/>
  <c r="H444" i="25"/>
  <c r="H202" i="25"/>
  <c r="H203" i="25"/>
  <c r="H447" i="25"/>
  <c r="H205" i="25"/>
  <c r="H206" i="25"/>
  <c r="H450" i="25"/>
  <c r="H208" i="25"/>
  <c r="H209" i="25"/>
  <c r="H453" i="25"/>
  <c r="H211" i="25"/>
  <c r="H212" i="25"/>
  <c r="H456" i="25"/>
  <c r="H214" i="25"/>
  <c r="H215" i="25"/>
  <c r="H459" i="25"/>
  <c r="H217" i="25"/>
  <c r="H218" i="25"/>
  <c r="H462" i="25"/>
  <c r="H220" i="25"/>
  <c r="H221" i="25"/>
  <c r="H465" i="25"/>
  <c r="H223" i="25"/>
  <c r="H224" i="25"/>
  <c r="H468" i="25"/>
  <c r="H226" i="25"/>
  <c r="H227" i="25"/>
  <c r="H471" i="25"/>
  <c r="H229" i="25"/>
  <c r="H230" i="25"/>
  <c r="H474" i="25"/>
  <c r="H232" i="25"/>
  <c r="H233" i="25"/>
  <c r="H477" i="25"/>
  <c r="H235" i="25"/>
  <c r="H236" i="25"/>
  <c r="H480" i="25"/>
  <c r="H238" i="25"/>
  <c r="H239" i="25"/>
  <c r="H483" i="25"/>
  <c r="H241" i="25"/>
  <c r="H242" i="25"/>
  <c r="H486" i="25"/>
  <c r="H244" i="25"/>
  <c r="H245" i="25"/>
  <c r="H489" i="25"/>
  <c r="H247" i="25"/>
  <c r="H248" i="25"/>
  <c r="H492" i="25"/>
  <c r="H250" i="25"/>
  <c r="H251" i="25"/>
  <c r="H495" i="25"/>
  <c r="H253" i="25"/>
  <c r="H254" i="25"/>
  <c r="H339" i="25"/>
  <c r="H256" i="25"/>
  <c r="H257" i="25"/>
  <c r="H342" i="25"/>
  <c r="H259" i="25"/>
  <c r="H260" i="25"/>
  <c r="H336" i="25"/>
  <c r="H262" i="25"/>
  <c r="H263" i="25"/>
  <c r="H333" i="25"/>
  <c r="H265" i="25"/>
  <c r="H266" i="25"/>
  <c r="H318" i="25"/>
  <c r="H268" i="25"/>
  <c r="H269" i="25"/>
  <c r="H315" i="25"/>
  <c r="H271" i="25"/>
  <c r="H272" i="25"/>
  <c r="H312" i="25"/>
  <c r="H274" i="25"/>
  <c r="H275" i="25"/>
  <c r="H309" i="25"/>
  <c r="H277" i="25"/>
  <c r="H278" i="25"/>
  <c r="H306" i="25"/>
  <c r="H280" i="25"/>
  <c r="H281" i="25"/>
  <c r="H303" i="25"/>
  <c r="H283" i="25"/>
  <c r="H284" i="25"/>
  <c r="H300" i="25"/>
  <c r="H286" i="25"/>
  <c r="H287" i="25"/>
  <c r="H294" i="25"/>
  <c r="H289" i="25"/>
  <c r="H290" i="25"/>
  <c r="H288" i="25"/>
  <c r="H292" i="25"/>
  <c r="H293" i="25"/>
  <c r="H285" i="25"/>
  <c r="H295" i="25"/>
  <c r="H296" i="25"/>
  <c r="H279" i="25"/>
  <c r="H298" i="25"/>
  <c r="H299" i="25"/>
  <c r="H276" i="25"/>
  <c r="H301" i="25"/>
  <c r="H302" i="25"/>
  <c r="H273" i="25"/>
  <c r="H304" i="25"/>
  <c r="H305" i="25"/>
  <c r="H270" i="25"/>
  <c r="H307" i="25"/>
  <c r="H308" i="25"/>
  <c r="H267" i="25"/>
  <c r="H310" i="25"/>
  <c r="H311" i="25"/>
  <c r="H264" i="25"/>
  <c r="H313" i="25"/>
  <c r="H314" i="25"/>
  <c r="H261" i="25"/>
  <c r="H316" i="25"/>
  <c r="H317" i="25"/>
  <c r="H255" i="25"/>
  <c r="H319" i="25"/>
  <c r="H320" i="25"/>
  <c r="H249" i="25"/>
  <c r="H322" i="25"/>
  <c r="H323" i="25"/>
  <c r="H246" i="25"/>
  <c r="H325" i="25"/>
  <c r="H326" i="25"/>
  <c r="H240" i="25"/>
  <c r="H328" i="25"/>
  <c r="H329" i="25"/>
  <c r="H234" i="25"/>
  <c r="H331" i="25"/>
  <c r="H332" i="25"/>
  <c r="H231" i="25"/>
  <c r="H334" i="25"/>
  <c r="H335" i="25"/>
  <c r="H228" i="25"/>
  <c r="H337" i="25"/>
  <c r="H338" i="25"/>
  <c r="H222" i="25"/>
  <c r="H340" i="25"/>
  <c r="H341" i="25"/>
  <c r="H102" i="25"/>
  <c r="H343" i="25"/>
  <c r="H344" i="25"/>
  <c r="H216" i="25"/>
  <c r="H346" i="25"/>
  <c r="H347" i="25"/>
  <c r="H210" i="25"/>
  <c r="H349" i="25"/>
  <c r="H350" i="25"/>
  <c r="H201" i="25"/>
  <c r="H352" i="25"/>
  <c r="H353" i="25"/>
  <c r="H198" i="25"/>
  <c r="H355" i="25"/>
  <c r="H356" i="25"/>
  <c r="H195" i="25"/>
  <c r="H358" i="25"/>
  <c r="H359" i="25"/>
  <c r="H189" i="25"/>
  <c r="H361" i="25"/>
  <c r="H362" i="25"/>
  <c r="H186" i="25"/>
  <c r="H364" i="25"/>
  <c r="H365" i="25"/>
  <c r="H183" i="25"/>
  <c r="H367" i="25"/>
  <c r="H368" i="25"/>
  <c r="H177" i="25"/>
  <c r="H370" i="25"/>
  <c r="H371" i="25"/>
  <c r="H174" i="25"/>
  <c r="H373" i="25"/>
  <c r="H374" i="25"/>
  <c r="H171" i="25"/>
  <c r="H376" i="25"/>
  <c r="H377" i="25"/>
  <c r="H150" i="25"/>
  <c r="H379" i="25"/>
  <c r="H380" i="25"/>
  <c r="H159" i="25"/>
  <c r="H382" i="25"/>
  <c r="H383" i="25"/>
  <c r="H147" i="25"/>
  <c r="H385" i="25"/>
  <c r="H386" i="25"/>
  <c r="H144" i="25"/>
  <c r="H388" i="25"/>
  <c r="H389" i="25"/>
  <c r="H138" i="25"/>
  <c r="H391" i="25"/>
  <c r="H392" i="25"/>
  <c r="H135" i="25"/>
  <c r="H394" i="25"/>
  <c r="H395" i="25"/>
  <c r="H132" i="25"/>
  <c r="H397" i="25"/>
  <c r="H398" i="25"/>
  <c r="H129" i="25"/>
  <c r="H400" i="25"/>
  <c r="H401" i="25"/>
  <c r="H126" i="25"/>
  <c r="H403" i="25"/>
  <c r="H404" i="25"/>
  <c r="H123" i="25"/>
  <c r="H406" i="25"/>
  <c r="H407" i="25"/>
  <c r="H120" i="25"/>
  <c r="H409" i="25"/>
  <c r="H410" i="25"/>
  <c r="H108" i="25"/>
  <c r="H412" i="25"/>
  <c r="H413" i="25"/>
  <c r="H114" i="25"/>
  <c r="H415" i="25"/>
  <c r="H416" i="25"/>
  <c r="H111" i="25"/>
  <c r="H418" i="25"/>
  <c r="H419" i="25"/>
  <c r="H93" i="25"/>
  <c r="H421" i="25"/>
  <c r="H422" i="25"/>
  <c r="H90" i="25"/>
  <c r="H424" i="25"/>
  <c r="H425" i="25"/>
  <c r="H99" i="25"/>
  <c r="H427" i="25"/>
  <c r="H428" i="25"/>
  <c r="H96" i="25"/>
  <c r="H430" i="25"/>
  <c r="H431" i="25"/>
  <c r="H87" i="25"/>
  <c r="H433" i="25"/>
  <c r="H434" i="25"/>
  <c r="H78" i="25"/>
  <c r="H436" i="25"/>
  <c r="H437" i="25"/>
  <c r="H72" i="25"/>
  <c r="H439" i="25"/>
  <c r="H440" i="25"/>
  <c r="H66" i="25"/>
  <c r="H442" i="25"/>
  <c r="H443" i="25"/>
  <c r="H63" i="25"/>
  <c r="H445" i="25"/>
  <c r="H446" i="25"/>
  <c r="H75" i="25"/>
  <c r="H448" i="25"/>
  <c r="H449" i="25"/>
  <c r="H42" i="25"/>
  <c r="H451" i="25"/>
  <c r="H452" i="25"/>
  <c r="H69" i="25"/>
  <c r="H454" i="25"/>
  <c r="H455" i="25"/>
  <c r="H60" i="25"/>
  <c r="H457" i="25"/>
  <c r="H458" i="25"/>
  <c r="H57" i="25"/>
  <c r="H460" i="25"/>
  <c r="H461" i="25"/>
  <c r="H54" i="25"/>
  <c r="H463" i="25"/>
  <c r="H464" i="25"/>
  <c r="H48" i="25"/>
  <c r="H466" i="25"/>
  <c r="H467" i="25"/>
  <c r="H45" i="25"/>
  <c r="H469" i="25"/>
  <c r="H470" i="25"/>
  <c r="H39" i="25"/>
  <c r="H472" i="25"/>
  <c r="H473" i="25"/>
  <c r="H24" i="25"/>
  <c r="H475" i="25"/>
  <c r="H476" i="25"/>
  <c r="H36" i="25"/>
  <c r="H478" i="25"/>
  <c r="H479" i="25"/>
  <c r="H33" i="25"/>
  <c r="H481" i="25"/>
  <c r="H482" i="25"/>
  <c r="H27" i="25"/>
  <c r="H484" i="25"/>
  <c r="H485" i="25"/>
  <c r="H18" i="25"/>
  <c r="H487" i="25"/>
  <c r="H488" i="25"/>
  <c r="H21" i="25"/>
  <c r="H490" i="25"/>
  <c r="H491" i="25"/>
  <c r="H12" i="25"/>
  <c r="H493" i="25"/>
  <c r="H494" i="25"/>
  <c r="H3" i="25"/>
  <c r="H496" i="25"/>
  <c r="C14" i="11" l="1"/>
  <c r="D14" i="11"/>
  <c r="E14" i="11"/>
  <c r="F14" i="11"/>
  <c r="B14" i="11"/>
  <c r="F13" i="11"/>
  <c r="E13" i="11"/>
  <c r="D13" i="11"/>
  <c r="C13" i="11"/>
  <c r="B13" i="11"/>
  <c r="F12" i="11"/>
  <c r="E12" i="11"/>
  <c r="D12" i="11"/>
  <c r="C12" i="11"/>
  <c r="B12" i="11"/>
  <c r="F11" i="11"/>
  <c r="E11" i="11"/>
  <c r="D11" i="11"/>
  <c r="C11" i="11"/>
  <c r="B11" i="11"/>
  <c r="F10" i="11"/>
  <c r="E10" i="11"/>
  <c r="D10" i="11"/>
  <c r="C10" i="11"/>
  <c r="B10" i="11"/>
  <c r="F9" i="11"/>
  <c r="E9" i="11"/>
  <c r="D9" i="11"/>
  <c r="C9" i="11"/>
  <c r="B9" i="11"/>
  <c r="F8" i="11"/>
  <c r="E8" i="11"/>
  <c r="D8" i="11"/>
  <c r="C8" i="11"/>
  <c r="B8" i="11"/>
  <c r="F7" i="11"/>
  <c r="E7" i="11"/>
  <c r="D7" i="11"/>
  <c r="C7" i="11"/>
  <c r="B7" i="11"/>
  <c r="F6" i="11"/>
  <c r="E6" i="11"/>
  <c r="D6" i="11"/>
  <c r="C6" i="11"/>
  <c r="B6" i="11"/>
  <c r="F5" i="11"/>
  <c r="E5" i="11"/>
  <c r="D5" i="11"/>
  <c r="C5" i="11"/>
  <c r="B5" i="11"/>
  <c r="F4" i="11"/>
  <c r="E4" i="11"/>
  <c r="D4" i="11"/>
  <c r="C4" i="11"/>
  <c r="B4" i="11"/>
  <c r="C14" i="12"/>
  <c r="D14" i="12"/>
  <c r="E14" i="12"/>
  <c r="F14" i="12"/>
  <c r="B14" i="12"/>
  <c r="G14" i="11" l="1"/>
  <c r="G13" i="11"/>
  <c r="G12" i="11"/>
  <c r="G11" i="11"/>
  <c r="G10" i="11"/>
  <c r="G9" i="11"/>
  <c r="G8" i="11"/>
  <c r="G7" i="11"/>
  <c r="G6" i="11"/>
  <c r="G5" i="11"/>
  <c r="G4" i="11"/>
  <c r="G4" i="17"/>
  <c r="G14" i="12"/>
  <c r="G12" i="12"/>
  <c r="G10" i="12"/>
  <c r="G8" i="12"/>
  <c r="G6" i="12"/>
  <c r="G13" i="12"/>
  <c r="G11" i="12"/>
  <c r="G9" i="12"/>
  <c r="G7" i="12"/>
  <c r="G5" i="12"/>
  <c r="G4" i="12"/>
  <c r="G5" i="17"/>
  <c r="G6" i="17"/>
  <c r="H4" i="12"/>
  <c r="H5" i="11" l="1"/>
  <c r="H6" i="11"/>
  <c r="H7" i="11"/>
  <c r="H8" i="11"/>
  <c r="H9" i="11"/>
  <c r="H10" i="11"/>
  <c r="H11" i="11"/>
  <c r="H12" i="11"/>
  <c r="H13" i="11"/>
  <c r="H14" i="11"/>
  <c r="H4" i="11"/>
  <c r="H5" i="12"/>
  <c r="H6" i="12"/>
  <c r="H9" i="12"/>
  <c r="H10" i="12"/>
  <c r="H11" i="12"/>
  <c r="H12" i="12"/>
  <c r="H13" i="12"/>
  <c r="H14" i="12"/>
  <c r="H7" i="12"/>
  <c r="H8" i="12" l="1"/>
</calcChain>
</file>

<file path=xl/sharedStrings.xml><?xml version="1.0" encoding="utf-8"?>
<sst xmlns="http://schemas.openxmlformats.org/spreadsheetml/2006/main" count="1525" uniqueCount="208">
  <si>
    <t>Trade Balance</t>
  </si>
  <si>
    <t>Animal food manufacturing</t>
  </si>
  <si>
    <t>Grain and oilseed milling</t>
  </si>
  <si>
    <t>Sugar and confectionery product manufacturing</t>
  </si>
  <si>
    <t>Fruit and vegetable preserving and specialty food manufacturing</t>
  </si>
  <si>
    <t>Dairy product manufacturing</t>
  </si>
  <si>
    <t>Meat product manufacturing</t>
  </si>
  <si>
    <t>Seafood product preparation and packaging</t>
  </si>
  <si>
    <t>Bakeries and tortilla manufacturing</t>
  </si>
  <si>
    <t>Other food manufacturing</t>
  </si>
  <si>
    <t>Beverage manufacturing</t>
  </si>
  <si>
    <t>Year</t>
  </si>
  <si>
    <t>Value</t>
  </si>
  <si>
    <t>Trade</t>
  </si>
  <si>
    <t>Food and Beverage Manufacturing</t>
  </si>
  <si>
    <t>Manitoba Exports</t>
  </si>
  <si>
    <t>Total</t>
  </si>
  <si>
    <t>Exports</t>
  </si>
  <si>
    <t>Imports</t>
  </si>
  <si>
    <t>Trade Activities</t>
  </si>
  <si>
    <t>Source: Trade Data Online</t>
  </si>
  <si>
    <t>Summary</t>
  </si>
  <si>
    <t>Overal Trend</t>
  </si>
  <si>
    <t>Overall Trend</t>
  </si>
  <si>
    <t>Row Labels</t>
  </si>
  <si>
    <t>Grand Total</t>
  </si>
  <si>
    <t>Column Labels</t>
  </si>
  <si>
    <t>Sum of Value</t>
  </si>
  <si>
    <t>Total Exports</t>
  </si>
  <si>
    <t>Total Imports</t>
  </si>
  <si>
    <t>2018</t>
  </si>
  <si>
    <t>2019</t>
  </si>
  <si>
    <t>2020</t>
  </si>
  <si>
    <t>2021</t>
  </si>
  <si>
    <t>2022</t>
  </si>
  <si>
    <t>% Change 
(2022/2021)</t>
  </si>
  <si>
    <t>% Change
 (2022/2021)</t>
  </si>
  <si>
    <t>% Share
 in 2022</t>
  </si>
  <si>
    <t>Manitoba had a favorable balance (trade surplus) in the last 5 years. 
Total trade balance in 2022 was $2.78 billion with total export of $4.12 billion representing an increase of 7.37% compared with the previous year. 
Manitoba imports has been relatively stable in the last five years. In 2022, Manitoba imported $1.34 billion worth of agrifood products, representing an increase of 13.92% compared to previous year.</t>
  </si>
  <si>
    <t>United States</t>
  </si>
  <si>
    <t>Japan</t>
  </si>
  <si>
    <t>Mexico</t>
  </si>
  <si>
    <t>China</t>
  </si>
  <si>
    <t>Korea, South</t>
  </si>
  <si>
    <t>Philippines</t>
  </si>
  <si>
    <t>Taiwan</t>
  </si>
  <si>
    <t>Australia</t>
  </si>
  <si>
    <t>Jamaica</t>
  </si>
  <si>
    <t>Finland</t>
  </si>
  <si>
    <t>Vietnam</t>
  </si>
  <si>
    <t>Hong Kong</t>
  </si>
  <si>
    <t>Guatemala</t>
  </si>
  <si>
    <t>Myanmar (Burma)</t>
  </si>
  <si>
    <t>New Zealand</t>
  </si>
  <si>
    <t>Trinidad and Tobago</t>
  </si>
  <si>
    <t>Singapore</t>
  </si>
  <si>
    <t>Israel</t>
  </si>
  <si>
    <t>Bahamas</t>
  </si>
  <si>
    <t>Panama</t>
  </si>
  <si>
    <t>Ukraine</t>
  </si>
  <si>
    <t>Sweden</t>
  </si>
  <si>
    <t>Romania</t>
  </si>
  <si>
    <t>Afghanistan</t>
  </si>
  <si>
    <t>Congo (formerly Brazzaville)</t>
  </si>
  <si>
    <t>Kuwait</t>
  </si>
  <si>
    <t>Slovakia</t>
  </si>
  <si>
    <t>U.S. Minor Outlying Islands</t>
  </si>
  <si>
    <t>Angola</t>
  </si>
  <si>
    <t>Ghana</t>
  </si>
  <si>
    <t>Honduras</t>
  </si>
  <si>
    <t>Guyana</t>
  </si>
  <si>
    <t>United Arab Emirates</t>
  </si>
  <si>
    <t>Equatorial Guinea</t>
  </si>
  <si>
    <t>Cyprus</t>
  </si>
  <si>
    <t>Saint Kitts and Nevis</t>
  </si>
  <si>
    <t>Bermuda</t>
  </si>
  <si>
    <t>Macedonia</t>
  </si>
  <si>
    <t>Cuba</t>
  </si>
  <si>
    <t>Russia</t>
  </si>
  <si>
    <t>Algeria</t>
  </si>
  <si>
    <t>Comoros</t>
  </si>
  <si>
    <t>Georgia</t>
  </si>
  <si>
    <t>Saint Vincent and the Grenadines</t>
  </si>
  <si>
    <t>Côte-d'Ivoire</t>
  </si>
  <si>
    <t>Saint Helena</t>
  </si>
  <si>
    <t>Brunei Darussalam</t>
  </si>
  <si>
    <t>Saint Pierre-Miquelon</t>
  </si>
  <si>
    <t>Anguilla</t>
  </si>
  <si>
    <t>Chad</t>
  </si>
  <si>
    <t>Christmas Island</t>
  </si>
  <si>
    <t>Gabon</t>
  </si>
  <si>
    <t>Aruba</t>
  </si>
  <si>
    <t>Bosnia-Hercegovina</t>
  </si>
  <si>
    <t>Liberia</t>
  </si>
  <si>
    <t>Suriname</t>
  </si>
  <si>
    <t>Bahrain</t>
  </si>
  <si>
    <t>Namibia</t>
  </si>
  <si>
    <t>Qatar</t>
  </si>
  <si>
    <t>Azerbaijan</t>
  </si>
  <si>
    <t>Swaziland</t>
  </si>
  <si>
    <t>Central African Republic</t>
  </si>
  <si>
    <t>Burkina Faso</t>
  </si>
  <si>
    <t>Sierra Leone</t>
  </si>
  <si>
    <t>Greenland</t>
  </si>
  <si>
    <t>Grenada</t>
  </si>
  <si>
    <t>Guam</t>
  </si>
  <si>
    <t>Mauritania</t>
  </si>
  <si>
    <t>Estonia</t>
  </si>
  <si>
    <t>Syria</t>
  </si>
  <si>
    <t>Cameroon</t>
  </si>
  <si>
    <t>Luxembourg</t>
  </si>
  <si>
    <t>Zimbabwe</t>
  </si>
  <si>
    <t>American Samoa</t>
  </si>
  <si>
    <t>Timor-Leste</t>
  </si>
  <si>
    <t>Sudan</t>
  </si>
  <si>
    <t>Saint Lucia</t>
  </si>
  <si>
    <t>Oman (formerly Muscat and Oman)</t>
  </si>
  <si>
    <t>Bolivia</t>
  </si>
  <si>
    <t>Burundi</t>
  </si>
  <si>
    <t>French Polynesia</t>
  </si>
  <si>
    <t>Fiji</t>
  </si>
  <si>
    <t>Moldova</t>
  </si>
  <si>
    <t>Uzbekistan</t>
  </si>
  <si>
    <t>Antigua and Barbuda</t>
  </si>
  <si>
    <t>Iran</t>
  </si>
  <si>
    <t>Lebanon</t>
  </si>
  <si>
    <t>Eritrea</t>
  </si>
  <si>
    <t>Cayman Islands</t>
  </si>
  <si>
    <t>Malawi</t>
  </si>
  <si>
    <t>Lithuania</t>
  </si>
  <si>
    <t>Benin</t>
  </si>
  <si>
    <t>Belize</t>
  </si>
  <si>
    <t>Rwanda</t>
  </si>
  <si>
    <t>Cambodia (Kampuchea)</t>
  </si>
  <si>
    <t>Bangladesh</t>
  </si>
  <si>
    <t>Zambia (Zambi)</t>
  </si>
  <si>
    <t>Macau (Macao)</t>
  </si>
  <si>
    <t>Congo (formerly Zaire)</t>
  </si>
  <si>
    <t>Tanzania</t>
  </si>
  <si>
    <t>Slovenia</t>
  </si>
  <si>
    <t>Kenya</t>
  </si>
  <si>
    <t>Albania</t>
  </si>
  <si>
    <t>Uganda</t>
  </si>
  <si>
    <t>Mauritius</t>
  </si>
  <si>
    <t>Uruguay</t>
  </si>
  <si>
    <t>Madagascar</t>
  </si>
  <si>
    <t>Papua New Guinea</t>
  </si>
  <si>
    <t>Haiti</t>
  </si>
  <si>
    <t>Senegal</t>
  </si>
  <si>
    <t>Saudi Arabia</t>
  </si>
  <si>
    <t>Nicaragua</t>
  </si>
  <si>
    <t>Niger</t>
  </si>
  <si>
    <t>Bulgaria</t>
  </si>
  <si>
    <t>Mongolia</t>
  </si>
  <si>
    <t>Croatia</t>
  </si>
  <si>
    <t>El Salvador</t>
  </si>
  <si>
    <t>Nepal</t>
  </si>
  <si>
    <t>Egypt</t>
  </si>
  <si>
    <t>Tunisia</t>
  </si>
  <si>
    <t>Pakistan</t>
  </si>
  <si>
    <t>Morocco</t>
  </si>
  <si>
    <t>Venezuela</t>
  </si>
  <si>
    <t>Czech Republic</t>
  </si>
  <si>
    <t>Hungary</t>
  </si>
  <si>
    <t>Jordan</t>
  </si>
  <si>
    <t>Greece</t>
  </si>
  <si>
    <t>Dominican Republic</t>
  </si>
  <si>
    <t>Sri Lanka</t>
  </si>
  <si>
    <t>Peru</t>
  </si>
  <si>
    <t>Latvia</t>
  </si>
  <si>
    <t>Iceland</t>
  </si>
  <si>
    <t>Paraguay</t>
  </si>
  <si>
    <t>Nigeria</t>
  </si>
  <si>
    <t>Serbia</t>
  </si>
  <si>
    <t>Ethiopia</t>
  </si>
  <si>
    <t>Switzerland</t>
  </si>
  <si>
    <t>Austria</t>
  </si>
  <si>
    <t>Barbados</t>
  </si>
  <si>
    <t>Costa Rica</t>
  </si>
  <si>
    <t>Thailand</t>
  </si>
  <si>
    <t>Ecuador</t>
  </si>
  <si>
    <t>Portugal</t>
  </si>
  <si>
    <t>Colombia</t>
  </si>
  <si>
    <t>Denmark</t>
  </si>
  <si>
    <t>South Africa</t>
  </si>
  <si>
    <t>Poland</t>
  </si>
  <si>
    <t>Brazil</t>
  </si>
  <si>
    <t>Turkey</t>
  </si>
  <si>
    <t>France (incl. Monaco, French Antilles)</t>
  </si>
  <si>
    <t>Norway</t>
  </si>
  <si>
    <t>Belgium</t>
  </si>
  <si>
    <t>India</t>
  </si>
  <si>
    <t>Argentina</t>
  </si>
  <si>
    <t>Chile</t>
  </si>
  <si>
    <t>Re-Imports (Canada)</t>
  </si>
  <si>
    <t>Germany</t>
  </si>
  <si>
    <t>United Kingdom</t>
  </si>
  <si>
    <t>Malaysia</t>
  </si>
  <si>
    <t>Ireland</t>
  </si>
  <si>
    <t>Netherlands</t>
  </si>
  <si>
    <t>Indonesia</t>
  </si>
  <si>
    <t>Spain</t>
  </si>
  <si>
    <t>Italy (incl. Vatican City State)</t>
  </si>
  <si>
    <t>Total All Countries</t>
  </si>
  <si>
    <t>country</t>
  </si>
  <si>
    <t>Percentage</t>
  </si>
  <si>
    <t>2022 total export:</t>
  </si>
  <si>
    <t>Top Manitoba Export Destinations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</si>
</sst>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[Color10]\▲0.00%;[Red]\ \▼0.00%"/>
    <numFmt numFmtId="168" formatCode="0.0%"/>
    <numFmt numFmtId="169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NumberFormat="1"/>
    <xf numFmtId="0" fontId="16" fillId="0" borderId="0" xfId="0" applyFont="1"/>
    <xf numFmtId="0" fontId="18" fillId="0" borderId="0" xfId="0" applyFont="1" applyAlignment="1">
      <alignment horizontal="center" vertical="center"/>
    </xf>
    <xf numFmtId="165" fontId="16" fillId="33" borderId="10" xfId="1" applyNumberFormat="1" applyFont="1" applyFill="1" applyBorder="1" applyAlignment="1">
      <alignment horizontal="center" vertical="center"/>
    </xf>
    <xf numFmtId="166" fontId="19" fillId="0" borderId="0" xfId="1" applyNumberFormat="1" applyFont="1" applyAlignment="1">
      <alignment horizontal="center" vertical="center"/>
    </xf>
    <xf numFmtId="165" fontId="19" fillId="0" borderId="0" xfId="1" applyNumberFormat="1" applyFont="1" applyAlignment="1">
      <alignment horizontal="center" vertical="center"/>
    </xf>
    <xf numFmtId="0" fontId="0" fillId="33" borderId="0" xfId="0" applyFont="1" applyFill="1"/>
    <xf numFmtId="0" fontId="0" fillId="0" borderId="0" xfId="0" applyFont="1"/>
    <xf numFmtId="0" fontId="0" fillId="33" borderId="10" xfId="0" applyFont="1" applyFill="1" applyBorder="1"/>
    <xf numFmtId="166" fontId="19" fillId="33" borderId="0" xfId="1" applyNumberFormat="1" applyFont="1" applyFill="1" applyAlignment="1">
      <alignment horizontal="center" vertical="center"/>
    </xf>
    <xf numFmtId="0" fontId="16" fillId="33" borderId="10" xfId="0" applyFont="1" applyFill="1" applyBorder="1"/>
    <xf numFmtId="167" fontId="20" fillId="33" borderId="10" xfId="43" applyNumberFormat="1" applyFont="1" applyFill="1" applyBorder="1" applyAlignment="1">
      <alignment horizontal="center" vertical="center"/>
    </xf>
    <xf numFmtId="9" fontId="20" fillId="33" borderId="10" xfId="43" applyNumberFormat="1" applyFont="1" applyFill="1" applyBorder="1" applyAlignment="1">
      <alignment horizontal="center" vertical="center"/>
    </xf>
    <xf numFmtId="166" fontId="19" fillId="33" borderId="10" xfId="1" applyNumberFormat="1" applyFont="1" applyFill="1" applyBorder="1" applyAlignment="1">
      <alignment horizontal="center" vertical="center"/>
    </xf>
    <xf numFmtId="165" fontId="19" fillId="33" borderId="0" xfId="1" applyNumberFormat="1" applyFont="1" applyFill="1" applyAlignment="1">
      <alignment horizontal="center" vertical="center"/>
    </xf>
    <xf numFmtId="165" fontId="19" fillId="33" borderId="10" xfId="1" applyNumberFormat="1" applyFont="1" applyFill="1" applyBorder="1" applyAlignment="1">
      <alignment horizontal="center" vertical="center"/>
    </xf>
    <xf numFmtId="0" fontId="16" fillId="0" borderId="11" xfId="0" applyFont="1" applyBorder="1"/>
    <xf numFmtId="0" fontId="16" fillId="0" borderId="11" xfId="0" applyNumberFormat="1" applyFont="1" applyBorder="1" applyAlignment="1">
      <alignment horizontal="center"/>
    </xf>
    <xf numFmtId="0" fontId="16" fillId="0" borderId="11" xfId="0" applyNumberFormat="1" applyFont="1" applyBorder="1" applyAlignment="1">
      <alignment wrapText="1"/>
    </xf>
    <xf numFmtId="0" fontId="0" fillId="33" borderId="11" xfId="0" applyFont="1" applyFill="1" applyBorder="1"/>
    <xf numFmtId="0" fontId="16" fillId="0" borderId="11" xfId="0" applyNumberFormat="1" applyFont="1" applyBorder="1" applyAlignment="1">
      <alignment horizontal="center" wrapText="1"/>
    </xf>
    <xf numFmtId="166" fontId="19" fillId="33" borderId="11" xfId="1" applyNumberFormat="1" applyFont="1" applyFill="1" applyBorder="1" applyAlignment="1">
      <alignment horizontal="center" vertical="center"/>
    </xf>
    <xf numFmtId="165" fontId="19" fillId="33" borderId="11" xfId="1" applyNumberFormat="1" applyFont="1" applyFill="1" applyBorder="1" applyAlignment="1">
      <alignment horizontal="center" vertical="center"/>
    </xf>
    <xf numFmtId="168" fontId="19" fillId="33" borderId="11" xfId="43" applyNumberFormat="1" applyFont="1" applyFill="1" applyBorder="1" applyAlignment="1">
      <alignment horizontal="center" vertical="center"/>
    </xf>
    <xf numFmtId="168" fontId="19" fillId="0" borderId="0" xfId="43" applyNumberFormat="1" applyFont="1" applyAlignment="1">
      <alignment horizontal="center" vertical="center"/>
    </xf>
    <xf numFmtId="168" fontId="19" fillId="33" borderId="0" xfId="43" applyNumberFormat="1" applyFont="1" applyFill="1" applyAlignment="1">
      <alignment horizontal="center" vertical="center"/>
    </xf>
    <xf numFmtId="167" fontId="20" fillId="33" borderId="0" xfId="43" applyNumberFormat="1" applyFont="1" applyFill="1" applyBorder="1" applyAlignment="1">
      <alignment horizontal="center" vertical="center"/>
    </xf>
    <xf numFmtId="167" fontId="20" fillId="0" borderId="0" xfId="43" applyNumberFormat="1" applyFont="1" applyFill="1" applyBorder="1" applyAlignment="1">
      <alignment horizontal="center" vertical="center"/>
    </xf>
    <xf numFmtId="167" fontId="20" fillId="33" borderId="12" xfId="43" applyNumberFormat="1" applyFont="1" applyFill="1" applyBorder="1" applyAlignment="1">
      <alignment horizontal="center" vertical="center"/>
    </xf>
    <xf numFmtId="167" fontId="0" fillId="33" borderId="12" xfId="43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6" fillId="0" borderId="11" xfId="0" applyNumberFormat="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67" fontId="20" fillId="33" borderId="14" xfId="43" applyNumberFormat="1" applyFont="1" applyFill="1" applyBorder="1" applyAlignment="1">
      <alignment horizontal="center" vertical="center"/>
    </xf>
    <xf numFmtId="167" fontId="0" fillId="33" borderId="14" xfId="43" applyNumberFormat="1" applyFont="1" applyFill="1" applyBorder="1" applyAlignment="1">
      <alignment horizontal="center"/>
    </xf>
    <xf numFmtId="167" fontId="0" fillId="34" borderId="0" xfId="43" applyNumberFormat="1" applyFont="1" applyFill="1" applyBorder="1" applyAlignment="1">
      <alignment horizontal="center"/>
    </xf>
    <xf numFmtId="169" fontId="0" fillId="33" borderId="11" xfId="0" applyNumberFormat="1" applyFont="1" applyFill="1" applyBorder="1"/>
    <xf numFmtId="169" fontId="0" fillId="0" borderId="0" xfId="0" applyNumberFormat="1" applyFont="1"/>
    <xf numFmtId="169" fontId="0" fillId="33" borderId="10" xfId="0" applyNumberFormat="1" applyFont="1" applyFill="1" applyBorder="1"/>
    <xf numFmtId="169" fontId="0" fillId="33" borderId="0" xfId="0" applyNumberFormat="1" applyFont="1" applyFill="1"/>
    <xf numFmtId="10" fontId="0" fillId="0" borderId="0" xfId="43" applyNumberFormat="1" applyFont="1"/>
    <xf numFmtId="9" fontId="0" fillId="33" borderId="11" xfId="43" applyFont="1" applyFill="1" applyBorder="1"/>
    <xf numFmtId="0" fontId="16" fillId="0" borderId="14" xfId="0" applyFont="1" applyBorder="1"/>
    <xf numFmtId="169" fontId="16" fillId="0" borderId="14" xfId="0" applyNumberFormat="1" applyFont="1" applyBorder="1"/>
    <xf numFmtId="9" fontId="16" fillId="0" borderId="14" xfId="43" applyFont="1" applyBorder="1"/>
    <xf numFmtId="169" fontId="0" fillId="0" borderId="0" xfId="0" applyNumberFormat="1" applyFont="1" applyBorder="1"/>
    <xf numFmtId="9" fontId="0" fillId="0" borderId="0" xfId="43" applyFont="1" applyBorder="1"/>
    <xf numFmtId="169" fontId="0" fillId="33" borderId="0" xfId="0" applyNumberFormat="1" applyFont="1" applyFill="1" applyBorder="1"/>
    <xf numFmtId="9" fontId="0" fillId="33" borderId="0" xfId="43" applyFont="1" applyFill="1" applyBorder="1"/>
    <xf numFmtId="0" fontId="0" fillId="0" borderId="0" xfId="0" applyFont="1" applyBorder="1"/>
    <xf numFmtId="0" fontId="0" fillId="33" borderId="0" xfId="0" applyFont="1" applyFill="1" applyBorder="1"/>
    <xf numFmtId="167" fontId="20" fillId="0" borderId="14" xfId="43" applyNumberFormat="1" applyFont="1" applyFill="1" applyBorder="1" applyAlignment="1">
      <alignment horizontal="center" vertical="center"/>
    </xf>
    <xf numFmtId="0" fontId="16" fillId="0" borderId="14" xfId="0" applyFont="1" applyFill="1" applyBorder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numFmt numFmtId="0" formatCode="General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Trends in MB Food and Beverage Manufacturing Trade Balance 2017 - 2021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'Trade Balance'!$A$4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'Trade Balance'!$B$4:$F$4</c:f>
              <c:numCache>
                <c:formatCode>0.0</c:formatCode>
                <c:ptCount val="5"/>
                <c:pt idx="0">
                  <c:v>2647.096775</c:v>
                </c:pt>
                <c:pt idx="1">
                  <c:v>2840.9356280000002</c:v>
                </c:pt>
                <c:pt idx="2">
                  <c:v>3307.4459449999999</c:v>
                </c:pt>
                <c:pt idx="3">
                  <c:v>3837.3769600000001</c:v>
                </c:pt>
                <c:pt idx="4">
                  <c:v>4120.1445139999996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0-41CE-AA60-6AA82A4D55AB}"/>
            </c:ext>
          </c:extLst>
        </c:ser>
        <c:ser>
          <c:idx val="1"/>
          <c:order val="1"/>
          <c:tx>
            <c:strRef>
              <c:f>'Trade Balance'!$A$5</c:f>
              <c:strCache>
                <c:ptCount val="1"/>
                <c:pt idx="0">
                  <c:v>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'Trade Balance'!$B$5:$F$5</c:f>
              <c:numCache>
                <c:formatCode>0.0</c:formatCode>
                <c:ptCount val="5"/>
                <c:pt idx="0">
                  <c:v>899.46497299999999</c:v>
                </c:pt>
                <c:pt idx="1">
                  <c:v>908.85400400000003</c:v>
                </c:pt>
                <c:pt idx="2">
                  <c:v>1045.9512260000001</c:v>
                </c:pt>
                <c:pt idx="3">
                  <c:v>1174.662323</c:v>
                </c:pt>
                <c:pt idx="4">
                  <c:v>1338.1187690000002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0-41CE-AA60-6AA82A4D55AB}"/>
            </c:ext>
          </c:extLst>
        </c:ser>
        <c:ser>
          <c:idx val="2"/>
          <c:order val="2"/>
          <c:tx>
            <c:strRef>
              <c:f>'Trade Balance'!$A$6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'Trade Balance'!$B$6:$F$6</c:f>
              <c:numCache>
                <c:formatCode>0.0</c:formatCode>
                <c:ptCount val="5"/>
                <c:pt idx="0">
                  <c:v>1747.6318019999999</c:v>
                </c:pt>
                <c:pt idx="1">
                  <c:v>1932.0816240000001</c:v>
                </c:pt>
                <c:pt idx="2">
                  <c:v>2261.4947190000003</c:v>
                </c:pt>
                <c:pt idx="3">
                  <c:v>2662.714637</c:v>
                </c:pt>
                <c:pt idx="4">
                  <c:v>2782.0257450000004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A0-41CE-AA60-6AA82A4D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544712"/>
        <c:axId val="1051538152"/>
      </c:lineChart>
      <c:catAx>
        <c:axId val="10515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38152"/>
        <c:crosses val="autoZero"/>
        <c:auto val="1"/>
        <c:lblAlgn val="ctr"/>
        <c:lblOffset val="100"/>
        <c:noMultiLvlLbl val="0"/>
      </c:catAx>
      <c:valAx>
        <c:axId val="1051538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Top 5 MB Food and Beverage</a:t>
            </a:r>
            <a:r>
              <a:rPr lang="en-CA" baseline="0"/>
              <a:t> Manufacturing Export Commodities</a:t>
            </a:r>
          </a:p>
          <a:p>
            <a:pPr>
              <a:defRPr/>
            </a:pPr>
            <a:r>
              <a:rPr lang="en-CA" baseline="0"/>
              <a:t>2018-2022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Exports!$A$4</c:f>
              <c:strCache>
                <c:ptCount val="1"/>
                <c:pt idx="0">
                  <c:v>Animal food manufacturing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Exports!$B$4:$F$4</c:f>
              <c:numCache>
                <c:formatCode>0.0</c:formatCode>
                <c:ptCount val="5"/>
                <c:pt idx="0">
                  <c:v>62.162114000000003</c:v>
                </c:pt>
                <c:pt idx="1">
                  <c:v>68.977983000000009</c:v>
                </c:pt>
                <c:pt idx="2">
                  <c:v>81.714252000000016</c:v>
                </c:pt>
                <c:pt idx="3">
                  <c:v>80.103712000000002</c:v>
                </c:pt>
                <c:pt idx="4">
                  <c:v>106.066472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E-455F-ACC0-76EC1CAAFCE0}"/>
            </c:ext>
          </c:extLst>
        </c:ser>
        <c:ser>
          <c:idx val="4"/>
          <c:order val="1"/>
          <c:tx>
            <c:strRef>
              <c:f>Exports!$A$8</c:f>
              <c:strCache>
                <c:ptCount val="1"/>
                <c:pt idx="0">
                  <c:v>Fruit and vegetable preserving and specialty food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Exports!$B$8:$F$8</c:f>
              <c:numCache>
                <c:formatCode>0.0</c:formatCode>
                <c:ptCount val="5"/>
                <c:pt idx="0">
                  <c:v>433.98106300000001</c:v>
                </c:pt>
                <c:pt idx="1">
                  <c:v>409.94664799999998</c:v>
                </c:pt>
                <c:pt idx="2">
                  <c:v>495.41419900000005</c:v>
                </c:pt>
                <c:pt idx="3">
                  <c:v>637.818622</c:v>
                </c:pt>
                <c:pt idx="4">
                  <c:v>679.93482400000005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1E-455F-ACC0-76EC1CAAFCE0}"/>
            </c:ext>
          </c:extLst>
        </c:ser>
        <c:ser>
          <c:idx val="5"/>
          <c:order val="2"/>
          <c:tx>
            <c:strRef>
              <c:f>Exports!$A$9</c:f>
              <c:strCache>
                <c:ptCount val="1"/>
                <c:pt idx="0">
                  <c:v>Grain and oilseed milling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Exports!$B$9:$F$9</c:f>
              <c:numCache>
                <c:formatCode>0.0</c:formatCode>
                <c:ptCount val="5"/>
                <c:pt idx="0">
                  <c:v>960.97472800000003</c:v>
                </c:pt>
                <c:pt idx="1">
                  <c:v>990.00799500000005</c:v>
                </c:pt>
                <c:pt idx="2">
                  <c:v>1101.1537900000001</c:v>
                </c:pt>
                <c:pt idx="3">
                  <c:v>1440.9539780000002</c:v>
                </c:pt>
                <c:pt idx="4">
                  <c:v>1770.011514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E-455F-ACC0-76EC1CAAFCE0}"/>
            </c:ext>
          </c:extLst>
        </c:ser>
        <c:ser>
          <c:idx val="6"/>
          <c:order val="3"/>
          <c:tx>
            <c:strRef>
              <c:f>Exports!$A$10</c:f>
              <c:strCache>
                <c:ptCount val="1"/>
                <c:pt idx="0">
                  <c:v>Meat product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Exports!$B$10:$F$10</c:f>
              <c:numCache>
                <c:formatCode>0.0</c:formatCode>
                <c:ptCount val="5"/>
                <c:pt idx="0">
                  <c:v>1057.285537</c:v>
                </c:pt>
                <c:pt idx="1">
                  <c:v>1231.7478130000002</c:v>
                </c:pt>
                <c:pt idx="2">
                  <c:v>1509.5083460000001</c:v>
                </c:pt>
                <c:pt idx="3">
                  <c:v>1534.3167570000001</c:v>
                </c:pt>
                <c:pt idx="4">
                  <c:v>1389.6724469999999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1E-455F-ACC0-76EC1CAAFCE0}"/>
            </c:ext>
          </c:extLst>
        </c:ser>
        <c:ser>
          <c:idx val="8"/>
          <c:order val="4"/>
          <c:tx>
            <c:strRef>
              <c:f>Exports!$A$12</c:f>
              <c:strCache>
                <c:ptCount val="1"/>
                <c:pt idx="0">
                  <c:v>Seafood product preparation and packaging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Exports!$B$12:$F$12</c:f>
              <c:numCache>
                <c:formatCode>0.0</c:formatCode>
                <c:ptCount val="5"/>
                <c:pt idx="0">
                  <c:v>59.104271000000004</c:v>
                </c:pt>
                <c:pt idx="1">
                  <c:v>60.631215000000005</c:v>
                </c:pt>
                <c:pt idx="2">
                  <c:v>47.478527</c:v>
                </c:pt>
                <c:pt idx="3">
                  <c:v>55.474632</c:v>
                </c:pt>
                <c:pt idx="4">
                  <c:v>56.589135999999996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1E-455F-ACC0-76EC1CAAFCE0}"/>
            </c:ext>
          </c:extLst>
        </c:ser>
        <c:ser>
          <c:idx val="1"/>
          <c:order val="5"/>
          <c:tx>
            <c:strRef>
              <c:f>Exports!$A$14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Exports!$B$14:$F$14</c:f>
              <c:numCache>
                <c:formatCode>_-* #,##0.0_-;\-* #,##0.0_-;_-* "-"??_-;_-@_-</c:formatCode>
                <c:ptCount val="5"/>
                <c:pt idx="0">
                  <c:v>2647.0967750000004</c:v>
                </c:pt>
                <c:pt idx="1">
                  <c:v>2840.9356280000002</c:v>
                </c:pt>
                <c:pt idx="2">
                  <c:v>3307.4459450000004</c:v>
                </c:pt>
                <c:pt idx="3">
                  <c:v>3837.3769600000001</c:v>
                </c:pt>
                <c:pt idx="4">
                  <c:v>4120.1445139999996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1E-455F-ACC0-76EC1CAA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536528"/>
        <c:axId val="1056542432"/>
      </c:lineChart>
      <c:catAx>
        <c:axId val="10565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42432"/>
        <c:crosses val="autoZero"/>
        <c:auto val="1"/>
        <c:lblAlgn val="ctr"/>
        <c:lblOffset val="100"/>
        <c:noMultiLvlLbl val="0"/>
      </c:catAx>
      <c:valAx>
        <c:axId val="1056542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3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 b="0" i="0" baseline="0">
                <a:effectLst/>
              </a:rPr>
              <a:t>Top 5 MB Food and Beverage Manufacturing Export Destinations</a:t>
            </a:r>
            <a:br>
              <a:rPr lang="en-CA" sz="1600" b="0" i="0" baseline="0">
                <a:effectLst/>
              </a:rPr>
            </a:br>
            <a:r>
              <a:rPr lang="en-CA" sz="1600" b="0" i="0" baseline="0">
                <a:effectLst/>
              </a:rPr>
              <a:t>2022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Exports!$A$44:$A$48</c:f>
              <c:strCache>
                <c:ptCount val="5"/>
                <c:pt idx="0">
                  <c:v>United States</c:v>
                </c:pt>
                <c:pt idx="1">
                  <c:v>Japan</c:v>
                </c:pt>
                <c:pt idx="2">
                  <c:v>Mexico</c:v>
                </c:pt>
                <c:pt idx="3">
                  <c:v>China</c:v>
                </c:pt>
                <c:pt idx="4">
                  <c:v>Korea, South</c:v>
                </c:pt>
              </c:strCache>
            </c:strRef>
          </c:cat>
          <c:val>
            <c:numRef>
              <c:f>Exports!$H$44:$H$48</c:f>
              <c:numCache>
                <c:formatCode>0%</c:formatCode>
                <c:ptCount val="5"/>
                <c:pt idx="0">
                  <c:v>0.71084994762880305</c:v>
                </c:pt>
                <c:pt idx="1">
                  <c:v>0.11833908163736803</c:v>
                </c:pt>
                <c:pt idx="2">
                  <c:v>9.1576913314065381E-2</c:v>
                </c:pt>
                <c:pt idx="3">
                  <c:v>3.2183044927049861E-2</c:v>
                </c:pt>
                <c:pt idx="4">
                  <c:v>2.1990496860518616E-2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5-47E9-887E-C4CB2BB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2349224"/>
        <c:axId val="1608283400"/>
      </c:barChart>
      <c:catAx>
        <c:axId val="1612349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283400"/>
        <c:crosses val="autoZero"/>
        <c:auto val="1"/>
        <c:lblAlgn val="ctr"/>
        <c:lblOffset val="100"/>
        <c:noMultiLvlLbl val="0"/>
      </c:catAx>
      <c:valAx>
        <c:axId val="1608283400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4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Top 5 MB Food and Beverage Manufacturing Import Commodities</a:t>
            </a:r>
            <a:endParaRPr lang="en-CA" sz="1100">
              <a:effectLst/>
            </a:endParaRPr>
          </a:p>
          <a:p>
            <a:pPr>
              <a:defRPr/>
            </a:pPr>
            <a:r>
              <a:rPr lang="en-CA" sz="1400" b="0" i="0" baseline="0">
                <a:effectLst/>
              </a:rPr>
              <a:t>2018-2022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Imports!$A$4</c:f>
              <c:strCache>
                <c:ptCount val="1"/>
                <c:pt idx="0">
                  <c:v>Animal food manufacturing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Imports!$B$4:$F$4</c:f>
              <c:numCache>
                <c:formatCode>0.0</c:formatCode>
                <c:ptCount val="5"/>
                <c:pt idx="0">
                  <c:v>105.26893199999999</c:v>
                </c:pt>
                <c:pt idx="1">
                  <c:v>120.289074</c:v>
                </c:pt>
                <c:pt idx="2">
                  <c:v>134.35293199999998</c:v>
                </c:pt>
                <c:pt idx="3">
                  <c:v>137.51079300000001</c:v>
                </c:pt>
                <c:pt idx="4">
                  <c:v>144.28559300000001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F-4FE5-99CE-389AF171909E}"/>
            </c:ext>
          </c:extLst>
        </c:ser>
        <c:ser>
          <c:idx val="2"/>
          <c:order val="1"/>
          <c:tx>
            <c:strRef>
              <c:f>Imports!$A$6</c:f>
              <c:strCache>
                <c:ptCount val="1"/>
                <c:pt idx="0">
                  <c:v>Beverage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Imports!$B$6:$F$6</c:f>
              <c:numCache>
                <c:formatCode>0.0</c:formatCode>
                <c:ptCount val="5"/>
                <c:pt idx="0">
                  <c:v>118.77259199999999</c:v>
                </c:pt>
                <c:pt idx="1">
                  <c:v>112.447503</c:v>
                </c:pt>
                <c:pt idx="2">
                  <c:v>124.30865299999999</c:v>
                </c:pt>
                <c:pt idx="3">
                  <c:v>117.406683</c:v>
                </c:pt>
                <c:pt idx="4">
                  <c:v>115.75558799999999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F-4FE5-99CE-389AF171909E}"/>
            </c:ext>
          </c:extLst>
        </c:ser>
        <c:ser>
          <c:idx val="5"/>
          <c:order val="2"/>
          <c:tx>
            <c:strRef>
              <c:f>Imports!$A$9</c:f>
              <c:strCache>
                <c:ptCount val="1"/>
                <c:pt idx="0">
                  <c:v>Grain and oilseed milling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Imports!$B$9:$F$9</c:f>
              <c:numCache>
                <c:formatCode>0.0</c:formatCode>
                <c:ptCount val="5"/>
                <c:pt idx="0">
                  <c:v>214.96472599999998</c:v>
                </c:pt>
                <c:pt idx="1">
                  <c:v>196.53408399999998</c:v>
                </c:pt>
                <c:pt idx="2">
                  <c:v>228.48295399999998</c:v>
                </c:pt>
                <c:pt idx="3">
                  <c:v>306.26805899999999</c:v>
                </c:pt>
                <c:pt idx="4">
                  <c:v>384.62547699999999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0F-4FE5-99CE-389AF171909E}"/>
            </c:ext>
          </c:extLst>
        </c:ser>
        <c:ser>
          <c:idx val="6"/>
          <c:order val="3"/>
          <c:tx>
            <c:strRef>
              <c:f>Imports!$A$10</c:f>
              <c:strCache>
                <c:ptCount val="1"/>
                <c:pt idx="0">
                  <c:v>Meat product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Imports!$B$10:$F$10</c:f>
              <c:numCache>
                <c:formatCode>0.0</c:formatCode>
                <c:ptCount val="5"/>
                <c:pt idx="0">
                  <c:v>172.58436799999998</c:v>
                </c:pt>
                <c:pt idx="1">
                  <c:v>184.20138499999999</c:v>
                </c:pt>
                <c:pt idx="2">
                  <c:v>237.78614199999998</c:v>
                </c:pt>
                <c:pt idx="3">
                  <c:v>252.38551999999999</c:v>
                </c:pt>
                <c:pt idx="4">
                  <c:v>292.04405099999997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0F-4FE5-99CE-389AF171909E}"/>
            </c:ext>
          </c:extLst>
        </c:ser>
        <c:ser>
          <c:idx val="7"/>
          <c:order val="4"/>
          <c:tx>
            <c:strRef>
              <c:f>Imports!$A$11</c:f>
              <c:strCache>
                <c:ptCount val="1"/>
                <c:pt idx="0">
                  <c:v>Other food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Imports!$B$11:$F$11</c:f>
              <c:numCache>
                <c:formatCode>0.0</c:formatCode>
                <c:ptCount val="5"/>
                <c:pt idx="0">
                  <c:v>126.04612899999999</c:v>
                </c:pt>
                <c:pt idx="1">
                  <c:v>124.18642199999999</c:v>
                </c:pt>
                <c:pt idx="2">
                  <c:v>128.41400099999998</c:v>
                </c:pt>
                <c:pt idx="3">
                  <c:v>146.92111800000001</c:v>
                </c:pt>
                <c:pt idx="4">
                  <c:v>167.74455499999999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0F-4FE5-99CE-389AF171909E}"/>
            </c:ext>
          </c:extLst>
        </c:ser>
        <c:ser>
          <c:idx val="10"/>
          <c:order val="5"/>
          <c:tx>
            <c:strRef>
              <c:f>Imports!$A$14</c:f>
              <c:strCache>
                <c:ptCount val="1"/>
                <c:pt idx="0">
                  <c:v>Grand Total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Imports!$B$14:$F$14</c:f>
              <c:numCache>
                <c:formatCode>_-* #,##0.0_-;\-* #,##0.0_-;_-* "-"??_-;_-@_-</c:formatCode>
                <c:ptCount val="5"/>
                <c:pt idx="0">
                  <c:v>899.46497299999987</c:v>
                </c:pt>
                <c:pt idx="1">
                  <c:v>908.85400399999992</c:v>
                </c:pt>
                <c:pt idx="2">
                  <c:v>1045.9512259999999</c:v>
                </c:pt>
                <c:pt idx="3">
                  <c:v>1174.662323</c:v>
                </c:pt>
                <c:pt idx="4">
                  <c:v>1338.1187689999999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0F-4FE5-99CE-389AF171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288696"/>
        <c:axId val="602290336"/>
      </c:lineChart>
      <c:catAx>
        <c:axId val="6022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290336"/>
        <c:crosses val="autoZero"/>
        <c:auto val="1"/>
        <c:lblAlgn val="ctr"/>
        <c:lblOffset val="100"/>
        <c:noMultiLvlLbl val="0"/>
      </c:catAx>
      <c:valAx>
        <c:axId val="602290336"/>
        <c:scaling>
          <c:orientation val="minMax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28869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1359022600051"/>
          <c:y val="0.89994564539223088"/>
          <c:w val="0.66943476645065403"/>
          <c:h val="8.6624325061704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695325</xdr:colOff>
      <xdr:row>1</xdr:row>
      <xdr:rowOff>5715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8267700" cy="1605915"/>
        </a:xfrm>
        <a:prstGeom prst="rect">
          <a:avLst/>
        </a:prstGeom>
      </xdr:spPr>
    </xdr:pic>
    <xdr:clientData/>
  </xdr:twoCellAnchor>
  <xdr:twoCellAnchor>
    <xdr:from>
      <xdr:col>0</xdr:col>
      <xdr:colOff>845820</xdr:colOff>
      <xdr:row>0</xdr:row>
      <xdr:rowOff>891540</xdr:rowOff>
    </xdr:from>
    <xdr:to>
      <xdr:col>3</xdr:col>
      <xdr:colOff>579120</xdr:colOff>
      <xdr:row>1</xdr:row>
      <xdr:rowOff>190500</xdr:rowOff>
    </xdr:to>
    <xdr:sp macro="" textlink="">
      <xdr:nvSpPr>
        <xdr:cNvPr id="3" name="TextBox 2"/>
        <xdr:cNvSpPr txBox="1"/>
      </xdr:nvSpPr>
      <xdr:spPr>
        <a:xfrm>
          <a:off x="845820" y="891540"/>
          <a:ext cx="4937760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Trade Balance 2018-2022 ($ Millions CAD)</a:t>
          </a:r>
        </a:p>
      </xdr:txBody>
    </xdr:sp>
    <xdr:clientData/>
  </xdr:twoCellAnchor>
  <xdr:twoCellAnchor>
    <xdr:from>
      <xdr:col>0</xdr:col>
      <xdr:colOff>30480</xdr:colOff>
      <xdr:row>7</xdr:row>
      <xdr:rowOff>26670</xdr:rowOff>
    </xdr:from>
    <xdr:to>
      <xdr:col>5</xdr:col>
      <xdr:colOff>655320</xdr:colOff>
      <xdr:row>22</xdr:row>
      <xdr:rowOff>26670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11</xdr:col>
      <xdr:colOff>57150</xdr:colOff>
      <xdr:row>1</xdr:row>
      <xdr:rowOff>5715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0248900" cy="1605915"/>
        </a:xfrm>
        <a:prstGeom prst="rect">
          <a:avLst/>
        </a:prstGeom>
      </xdr:spPr>
    </xdr:pic>
    <xdr:clientData/>
  </xdr:twoCellAnchor>
  <xdr:twoCellAnchor>
    <xdr:from>
      <xdr:col>0</xdr:col>
      <xdr:colOff>958215</xdr:colOff>
      <xdr:row>0</xdr:row>
      <xdr:rowOff>895350</xdr:rowOff>
    </xdr:from>
    <xdr:to>
      <xdr:col>4</xdr:col>
      <xdr:colOff>447675</xdr:colOff>
      <xdr:row>1</xdr:row>
      <xdr:rowOff>194310</xdr:rowOff>
    </xdr:to>
    <xdr:sp macro="" textlink="">
      <xdr:nvSpPr>
        <xdr:cNvPr id="3" name="TextBox 2"/>
        <xdr:cNvSpPr txBox="1"/>
      </xdr:nvSpPr>
      <xdr:spPr>
        <a:xfrm>
          <a:off x="958215" y="895350"/>
          <a:ext cx="6318885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</a:t>
          </a:r>
          <a:br>
            <a:rPr lang="en-CA" sz="1800" b="0">
              <a:solidFill>
                <a:schemeClr val="bg1"/>
              </a:solidFill>
            </a:rPr>
          </a:br>
          <a:r>
            <a:rPr lang="en-CA" sz="1800" b="0">
              <a:solidFill>
                <a:schemeClr val="bg1"/>
              </a:solidFill>
            </a:rPr>
            <a:t>Exports 2018-2022 ($ millions CAD)</a:t>
          </a:r>
        </a:p>
      </xdr:txBody>
    </xdr:sp>
    <xdr:clientData/>
  </xdr:twoCellAnchor>
  <xdr:twoCellAnchor>
    <xdr:from>
      <xdr:col>0</xdr:col>
      <xdr:colOff>41910</xdr:colOff>
      <xdr:row>16</xdr:row>
      <xdr:rowOff>3810</xdr:rowOff>
    </xdr:from>
    <xdr:to>
      <xdr:col>5</xdr:col>
      <xdr:colOff>640080</xdr:colOff>
      <xdr:row>38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50</xdr:row>
      <xdr:rowOff>13334</xdr:rowOff>
    </xdr:from>
    <xdr:to>
      <xdr:col>6</xdr:col>
      <xdr:colOff>38100</xdr:colOff>
      <xdr:row>73</xdr:row>
      <xdr:rowOff>15240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9</xdr:col>
      <xdr:colOff>7620</xdr:colOff>
      <xdr:row>1</xdr:row>
      <xdr:rowOff>5715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0012680" cy="1605915"/>
        </a:xfrm>
        <a:prstGeom prst="rect">
          <a:avLst/>
        </a:prstGeom>
      </xdr:spPr>
    </xdr:pic>
    <xdr:clientData/>
  </xdr:twoCellAnchor>
  <xdr:twoCellAnchor>
    <xdr:from>
      <xdr:col>0</xdr:col>
      <xdr:colOff>2484120</xdr:colOff>
      <xdr:row>0</xdr:row>
      <xdr:rowOff>876300</xdr:rowOff>
    </xdr:from>
    <xdr:to>
      <xdr:col>6</xdr:col>
      <xdr:colOff>274320</xdr:colOff>
      <xdr:row>1</xdr:row>
      <xdr:rowOff>175260</xdr:rowOff>
    </xdr:to>
    <xdr:sp macro="" textlink="">
      <xdr:nvSpPr>
        <xdr:cNvPr id="6" name="TextBox 5"/>
        <xdr:cNvSpPr txBox="1"/>
      </xdr:nvSpPr>
      <xdr:spPr>
        <a:xfrm>
          <a:off x="2484120" y="876300"/>
          <a:ext cx="4724400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Imports 2018-2022 ($ Millions CAD)</a:t>
          </a:r>
        </a:p>
      </xdr:txBody>
    </xdr:sp>
    <xdr:clientData/>
  </xdr:twoCellAnchor>
  <xdr:twoCellAnchor>
    <xdr:from>
      <xdr:col>0</xdr:col>
      <xdr:colOff>30480</xdr:colOff>
      <xdr:row>15</xdr:row>
      <xdr:rowOff>57150</xdr:rowOff>
    </xdr:from>
    <xdr:to>
      <xdr:col>5</xdr:col>
      <xdr:colOff>632460</xdr:colOff>
      <xdr:row>38</xdr:row>
      <xdr:rowOff>106680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i, Calvin" refreshedDate="45001.465638773145" createdVersion="6" refreshedVersion="6" minRefreshableVersion="3" recordCount="150">
  <cacheSource type="worksheet">
    <worksheetSource name="Table1"/>
  </cacheSource>
  <cacheFields count="4">
    <cacheField name="Food and Beverage Manufacturing" numFmtId="0">
      <sharedItems count="10">
        <s v="Animal food manufacturing"/>
        <s v="Grain and oilseed milling"/>
        <s v="Sugar and confectionery product manufacturing"/>
        <s v="Fruit and vegetable preserving and specialty food manufacturing"/>
        <s v="Dairy product manufacturing"/>
        <s v="Meat product manufacturing"/>
        <s v="Seafood product preparation and packaging"/>
        <s v="Bakeries and tortilla manufacturing"/>
        <s v="Other food manufacturing"/>
        <s v="Beverage manufacturing"/>
      </sharedItems>
    </cacheField>
    <cacheField name="Trade" numFmtId="0">
      <sharedItems count="5">
        <s v="Total Exports"/>
        <s v="Total Imports"/>
        <s v="Trade Balance"/>
        <s v="Exports" u="1"/>
        <s v="Imports" u="1"/>
      </sharedItems>
    </cacheField>
    <cacheField name="Year" numFmtId="0">
      <sharedItems containsMixedTypes="1" containsNumber="1" containsInteger="1" minValue="2017" maxValue="2021" count="10">
        <s v="2018"/>
        <s v="2019"/>
        <s v="2020"/>
        <s v="2021"/>
        <s v="2022"/>
        <n v="2018" u="1"/>
        <n v="2019" u="1"/>
        <n v="2020" u="1"/>
        <n v="2021" u="1"/>
        <n v="2017" u="1"/>
      </sharedItems>
    </cacheField>
    <cacheField name="Value" numFmtId="0">
      <sharedItems containsSemiMixedTypes="0" containsString="0" containsNumber="1" minValue="-126144598" maxValue="17700115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x v="0"/>
    <x v="0"/>
    <n v="62162114"/>
  </r>
  <r>
    <x v="0"/>
    <x v="0"/>
    <x v="1"/>
    <n v="68977983"/>
  </r>
  <r>
    <x v="0"/>
    <x v="0"/>
    <x v="2"/>
    <n v="81714252"/>
  </r>
  <r>
    <x v="0"/>
    <x v="0"/>
    <x v="3"/>
    <n v="80103712"/>
  </r>
  <r>
    <x v="0"/>
    <x v="0"/>
    <x v="4"/>
    <n v="106066472"/>
  </r>
  <r>
    <x v="0"/>
    <x v="1"/>
    <x v="0"/>
    <n v="105268932"/>
  </r>
  <r>
    <x v="0"/>
    <x v="1"/>
    <x v="1"/>
    <n v="120289074"/>
  </r>
  <r>
    <x v="0"/>
    <x v="1"/>
    <x v="2"/>
    <n v="134352932"/>
  </r>
  <r>
    <x v="0"/>
    <x v="1"/>
    <x v="3"/>
    <n v="137510793"/>
  </r>
  <r>
    <x v="0"/>
    <x v="1"/>
    <x v="4"/>
    <n v="144285593"/>
  </r>
  <r>
    <x v="0"/>
    <x v="2"/>
    <x v="0"/>
    <n v="-43106818"/>
  </r>
  <r>
    <x v="0"/>
    <x v="2"/>
    <x v="1"/>
    <n v="-51311091"/>
  </r>
  <r>
    <x v="0"/>
    <x v="2"/>
    <x v="2"/>
    <n v="-52638680"/>
  </r>
  <r>
    <x v="0"/>
    <x v="2"/>
    <x v="3"/>
    <n v="-57407081"/>
  </r>
  <r>
    <x v="0"/>
    <x v="2"/>
    <x v="4"/>
    <n v="-38219121"/>
  </r>
  <r>
    <x v="1"/>
    <x v="0"/>
    <x v="0"/>
    <n v="960974728"/>
  </r>
  <r>
    <x v="1"/>
    <x v="0"/>
    <x v="1"/>
    <n v="990007995"/>
  </r>
  <r>
    <x v="1"/>
    <x v="0"/>
    <x v="2"/>
    <n v="1101153790"/>
  </r>
  <r>
    <x v="1"/>
    <x v="0"/>
    <x v="3"/>
    <n v="1440953978"/>
  </r>
  <r>
    <x v="1"/>
    <x v="0"/>
    <x v="4"/>
    <n v="1770011514"/>
  </r>
  <r>
    <x v="1"/>
    <x v="1"/>
    <x v="0"/>
    <n v="214964726"/>
  </r>
  <r>
    <x v="1"/>
    <x v="1"/>
    <x v="1"/>
    <n v="196534084"/>
  </r>
  <r>
    <x v="1"/>
    <x v="1"/>
    <x v="2"/>
    <n v="228482954"/>
  </r>
  <r>
    <x v="1"/>
    <x v="1"/>
    <x v="3"/>
    <n v="306268059"/>
  </r>
  <r>
    <x v="1"/>
    <x v="1"/>
    <x v="4"/>
    <n v="384625477"/>
  </r>
  <r>
    <x v="1"/>
    <x v="2"/>
    <x v="0"/>
    <n v="746010002"/>
  </r>
  <r>
    <x v="1"/>
    <x v="2"/>
    <x v="1"/>
    <n v="793473911"/>
  </r>
  <r>
    <x v="1"/>
    <x v="2"/>
    <x v="2"/>
    <n v="872670836"/>
  </r>
  <r>
    <x v="1"/>
    <x v="2"/>
    <x v="3"/>
    <n v="1134685919"/>
  </r>
  <r>
    <x v="1"/>
    <x v="2"/>
    <x v="4"/>
    <n v="1385386037"/>
  </r>
  <r>
    <x v="2"/>
    <x v="0"/>
    <x v="0"/>
    <n v="9901478"/>
  </r>
  <r>
    <x v="2"/>
    <x v="0"/>
    <x v="1"/>
    <n v="12474892"/>
  </r>
  <r>
    <x v="2"/>
    <x v="0"/>
    <x v="2"/>
    <n v="7762323"/>
  </r>
  <r>
    <x v="2"/>
    <x v="0"/>
    <x v="3"/>
    <n v="8696648"/>
  </r>
  <r>
    <x v="2"/>
    <x v="0"/>
    <x v="4"/>
    <n v="8156908"/>
  </r>
  <r>
    <x v="2"/>
    <x v="1"/>
    <x v="0"/>
    <n v="14462834"/>
  </r>
  <r>
    <x v="2"/>
    <x v="1"/>
    <x v="1"/>
    <n v="11600639"/>
  </r>
  <r>
    <x v="2"/>
    <x v="1"/>
    <x v="2"/>
    <n v="12212781"/>
  </r>
  <r>
    <x v="2"/>
    <x v="1"/>
    <x v="3"/>
    <n v="17379267"/>
  </r>
  <r>
    <x v="2"/>
    <x v="1"/>
    <x v="4"/>
    <n v="22947921"/>
  </r>
  <r>
    <x v="2"/>
    <x v="2"/>
    <x v="0"/>
    <n v="-4561356"/>
  </r>
  <r>
    <x v="2"/>
    <x v="2"/>
    <x v="1"/>
    <n v="874253"/>
  </r>
  <r>
    <x v="2"/>
    <x v="2"/>
    <x v="2"/>
    <n v="-4450458"/>
  </r>
  <r>
    <x v="2"/>
    <x v="2"/>
    <x v="3"/>
    <n v="-8682619"/>
  </r>
  <r>
    <x v="2"/>
    <x v="2"/>
    <x v="4"/>
    <n v="-14791013"/>
  </r>
  <r>
    <x v="3"/>
    <x v="0"/>
    <x v="0"/>
    <n v="433981063"/>
  </r>
  <r>
    <x v="3"/>
    <x v="0"/>
    <x v="1"/>
    <n v="409946648"/>
  </r>
  <r>
    <x v="3"/>
    <x v="0"/>
    <x v="2"/>
    <n v="495414199"/>
  </r>
  <r>
    <x v="3"/>
    <x v="0"/>
    <x v="3"/>
    <n v="637818622"/>
  </r>
  <r>
    <x v="3"/>
    <x v="0"/>
    <x v="4"/>
    <n v="679934824"/>
  </r>
  <r>
    <x v="3"/>
    <x v="1"/>
    <x v="0"/>
    <n v="63657999"/>
  </r>
  <r>
    <x v="3"/>
    <x v="1"/>
    <x v="1"/>
    <n v="68843594"/>
  </r>
  <r>
    <x v="3"/>
    <x v="1"/>
    <x v="2"/>
    <n v="80483342"/>
  </r>
  <r>
    <x v="3"/>
    <x v="1"/>
    <x v="3"/>
    <n v="72108026"/>
  </r>
  <r>
    <x v="3"/>
    <x v="1"/>
    <x v="4"/>
    <n v="73807667"/>
  </r>
  <r>
    <x v="3"/>
    <x v="2"/>
    <x v="0"/>
    <n v="370323064"/>
  </r>
  <r>
    <x v="3"/>
    <x v="2"/>
    <x v="1"/>
    <n v="341103054"/>
  </r>
  <r>
    <x v="3"/>
    <x v="2"/>
    <x v="2"/>
    <n v="414930857"/>
  </r>
  <r>
    <x v="3"/>
    <x v="2"/>
    <x v="3"/>
    <n v="565710596"/>
  </r>
  <r>
    <x v="3"/>
    <x v="2"/>
    <x v="4"/>
    <n v="606127157"/>
  </r>
  <r>
    <x v="4"/>
    <x v="0"/>
    <x v="0"/>
    <n v="19226149"/>
  </r>
  <r>
    <x v="4"/>
    <x v="0"/>
    <x v="1"/>
    <n v="18144568"/>
  </r>
  <r>
    <x v="4"/>
    <x v="0"/>
    <x v="2"/>
    <n v="8058064"/>
  </r>
  <r>
    <x v="4"/>
    <x v="0"/>
    <x v="3"/>
    <n v="9355351"/>
  </r>
  <r>
    <x v="4"/>
    <x v="0"/>
    <x v="4"/>
    <n v="11400708"/>
  </r>
  <r>
    <x v="4"/>
    <x v="1"/>
    <x v="0"/>
    <n v="15670915"/>
  </r>
  <r>
    <x v="4"/>
    <x v="1"/>
    <x v="1"/>
    <n v="18100262"/>
  </r>
  <r>
    <x v="4"/>
    <x v="1"/>
    <x v="2"/>
    <n v="25416379"/>
  </r>
  <r>
    <x v="4"/>
    <x v="1"/>
    <x v="3"/>
    <n v="30023634"/>
  </r>
  <r>
    <x v="4"/>
    <x v="1"/>
    <x v="4"/>
    <n v="32867447.999999996"/>
  </r>
  <r>
    <x v="4"/>
    <x v="2"/>
    <x v="0"/>
    <n v="3555234"/>
  </r>
  <r>
    <x v="4"/>
    <x v="2"/>
    <x v="1"/>
    <n v="44306"/>
  </r>
  <r>
    <x v="4"/>
    <x v="2"/>
    <x v="2"/>
    <n v="-17358315"/>
  </r>
  <r>
    <x v="4"/>
    <x v="2"/>
    <x v="3"/>
    <n v="-20668283"/>
  </r>
  <r>
    <x v="4"/>
    <x v="2"/>
    <x v="4"/>
    <n v="-21466740"/>
  </r>
  <r>
    <x v="5"/>
    <x v="0"/>
    <x v="0"/>
    <n v="1057285537"/>
  </r>
  <r>
    <x v="5"/>
    <x v="0"/>
    <x v="1"/>
    <n v="1231747813"/>
  </r>
  <r>
    <x v="5"/>
    <x v="0"/>
    <x v="2"/>
    <n v="1509508346"/>
  </r>
  <r>
    <x v="5"/>
    <x v="0"/>
    <x v="3"/>
    <n v="1534316757"/>
  </r>
  <r>
    <x v="5"/>
    <x v="0"/>
    <x v="4"/>
    <n v="1389672447"/>
  </r>
  <r>
    <x v="5"/>
    <x v="1"/>
    <x v="0"/>
    <n v="172584368"/>
  </r>
  <r>
    <x v="5"/>
    <x v="1"/>
    <x v="1"/>
    <n v="184201385"/>
  </r>
  <r>
    <x v="5"/>
    <x v="1"/>
    <x v="2"/>
    <n v="237786142"/>
  </r>
  <r>
    <x v="5"/>
    <x v="1"/>
    <x v="3"/>
    <n v="252385520"/>
  </r>
  <r>
    <x v="5"/>
    <x v="1"/>
    <x v="4"/>
    <n v="292044051"/>
  </r>
  <r>
    <x v="5"/>
    <x v="2"/>
    <x v="0"/>
    <n v="884701169"/>
  </r>
  <r>
    <x v="5"/>
    <x v="2"/>
    <x v="1"/>
    <n v="1047546428"/>
  </r>
  <r>
    <x v="5"/>
    <x v="2"/>
    <x v="2"/>
    <n v="1271722204"/>
  </r>
  <r>
    <x v="5"/>
    <x v="2"/>
    <x v="3"/>
    <n v="1281931237"/>
  </r>
  <r>
    <x v="5"/>
    <x v="2"/>
    <x v="4"/>
    <n v="1097628396"/>
  </r>
  <r>
    <x v="6"/>
    <x v="0"/>
    <x v="0"/>
    <n v="59104271"/>
  </r>
  <r>
    <x v="6"/>
    <x v="0"/>
    <x v="1"/>
    <n v="60631215"/>
  </r>
  <r>
    <x v="6"/>
    <x v="0"/>
    <x v="2"/>
    <n v="47478527"/>
  </r>
  <r>
    <x v="6"/>
    <x v="0"/>
    <x v="3"/>
    <n v="55474632"/>
  </r>
  <r>
    <x v="6"/>
    <x v="0"/>
    <x v="4"/>
    <n v="56589136"/>
  </r>
  <r>
    <x v="6"/>
    <x v="1"/>
    <x v="0"/>
    <n v="20910412"/>
  </r>
  <r>
    <x v="6"/>
    <x v="1"/>
    <x v="1"/>
    <n v="21220671"/>
  </r>
  <r>
    <x v="6"/>
    <x v="1"/>
    <x v="2"/>
    <n v="19513612"/>
  </r>
  <r>
    <x v="6"/>
    <x v="1"/>
    <x v="3"/>
    <n v="26867618"/>
  </r>
  <r>
    <x v="6"/>
    <x v="1"/>
    <x v="4"/>
    <n v="27641401"/>
  </r>
  <r>
    <x v="6"/>
    <x v="2"/>
    <x v="0"/>
    <n v="38193859"/>
  </r>
  <r>
    <x v="6"/>
    <x v="2"/>
    <x v="1"/>
    <n v="39410544"/>
  </r>
  <r>
    <x v="6"/>
    <x v="2"/>
    <x v="2"/>
    <n v="27964915"/>
  </r>
  <r>
    <x v="6"/>
    <x v="2"/>
    <x v="3"/>
    <n v="28607014"/>
  </r>
  <r>
    <x v="6"/>
    <x v="2"/>
    <x v="4"/>
    <n v="28947735"/>
  </r>
  <r>
    <x v="7"/>
    <x v="0"/>
    <x v="0"/>
    <n v="26853161"/>
  </r>
  <r>
    <x v="7"/>
    <x v="0"/>
    <x v="1"/>
    <n v="33539250.999999996"/>
  </r>
  <r>
    <x v="7"/>
    <x v="0"/>
    <x v="2"/>
    <n v="33558124"/>
  </r>
  <r>
    <x v="7"/>
    <x v="0"/>
    <x v="3"/>
    <n v="44563640"/>
  </r>
  <r>
    <x v="7"/>
    <x v="0"/>
    <x v="4"/>
    <n v="53398345"/>
  </r>
  <r>
    <x v="7"/>
    <x v="1"/>
    <x v="0"/>
    <n v="47126066"/>
  </r>
  <r>
    <x v="7"/>
    <x v="1"/>
    <x v="1"/>
    <n v="51430370"/>
  </r>
  <r>
    <x v="7"/>
    <x v="1"/>
    <x v="2"/>
    <n v="54980430"/>
  </r>
  <r>
    <x v="7"/>
    <x v="1"/>
    <x v="3"/>
    <n v="67791605"/>
  </r>
  <r>
    <x v="7"/>
    <x v="1"/>
    <x v="4"/>
    <n v="76399068"/>
  </r>
  <r>
    <x v="7"/>
    <x v="2"/>
    <x v="0"/>
    <n v="-20272905"/>
  </r>
  <r>
    <x v="7"/>
    <x v="2"/>
    <x v="1"/>
    <n v="-17891119"/>
  </r>
  <r>
    <x v="7"/>
    <x v="2"/>
    <x v="2"/>
    <n v="-21422306"/>
  </r>
  <r>
    <x v="7"/>
    <x v="2"/>
    <x v="3"/>
    <n v="-23227965"/>
  </r>
  <r>
    <x v="7"/>
    <x v="2"/>
    <x v="4"/>
    <n v="-23000723"/>
  </r>
  <r>
    <x v="8"/>
    <x v="0"/>
    <x v="0"/>
    <n v="17391212"/>
  </r>
  <r>
    <x v="8"/>
    <x v="0"/>
    <x v="1"/>
    <n v="15104218"/>
  </r>
  <r>
    <x v="8"/>
    <x v="0"/>
    <x v="2"/>
    <n v="22174059"/>
  </r>
  <r>
    <x v="8"/>
    <x v="0"/>
    <x v="3"/>
    <n v="25567252"/>
  </r>
  <r>
    <x v="8"/>
    <x v="0"/>
    <x v="4"/>
    <n v="41599957"/>
  </r>
  <r>
    <x v="8"/>
    <x v="1"/>
    <x v="0"/>
    <n v="126046129"/>
  </r>
  <r>
    <x v="8"/>
    <x v="1"/>
    <x v="1"/>
    <n v="124186422"/>
  </r>
  <r>
    <x v="8"/>
    <x v="1"/>
    <x v="2"/>
    <n v="128414001"/>
  </r>
  <r>
    <x v="8"/>
    <x v="1"/>
    <x v="3"/>
    <n v="146921118"/>
  </r>
  <r>
    <x v="8"/>
    <x v="1"/>
    <x v="4"/>
    <n v="167744555"/>
  </r>
  <r>
    <x v="8"/>
    <x v="2"/>
    <x v="0"/>
    <n v="-108654917"/>
  </r>
  <r>
    <x v="8"/>
    <x v="2"/>
    <x v="1"/>
    <n v="-109082204"/>
  </r>
  <r>
    <x v="8"/>
    <x v="2"/>
    <x v="2"/>
    <n v="-106239942"/>
  </r>
  <r>
    <x v="8"/>
    <x v="2"/>
    <x v="3"/>
    <n v="-121353866"/>
  </r>
  <r>
    <x v="8"/>
    <x v="2"/>
    <x v="4"/>
    <n v="-126144598"/>
  </r>
  <r>
    <x v="9"/>
    <x v="0"/>
    <x v="0"/>
    <n v="217062"/>
  </r>
  <r>
    <x v="9"/>
    <x v="0"/>
    <x v="1"/>
    <n v="361045"/>
  </r>
  <r>
    <x v="9"/>
    <x v="0"/>
    <x v="2"/>
    <n v="624261"/>
  </r>
  <r>
    <x v="9"/>
    <x v="0"/>
    <x v="3"/>
    <n v="526368"/>
  </r>
  <r>
    <x v="9"/>
    <x v="0"/>
    <x v="4"/>
    <n v="3314203"/>
  </r>
  <r>
    <x v="9"/>
    <x v="1"/>
    <x v="0"/>
    <n v="118772592"/>
  </r>
  <r>
    <x v="9"/>
    <x v="1"/>
    <x v="1"/>
    <n v="112447503"/>
  </r>
  <r>
    <x v="9"/>
    <x v="1"/>
    <x v="2"/>
    <n v="124308653"/>
  </r>
  <r>
    <x v="9"/>
    <x v="1"/>
    <x v="3"/>
    <n v="117406683"/>
  </r>
  <r>
    <x v="9"/>
    <x v="1"/>
    <x v="4"/>
    <n v="115755588"/>
  </r>
  <r>
    <x v="9"/>
    <x v="2"/>
    <x v="0"/>
    <n v="-118555530"/>
  </r>
  <r>
    <x v="9"/>
    <x v="2"/>
    <x v="1"/>
    <n v="-112086458"/>
  </r>
  <r>
    <x v="9"/>
    <x v="2"/>
    <x v="2"/>
    <n v="-123684392"/>
  </r>
  <r>
    <x v="9"/>
    <x v="2"/>
    <x v="3"/>
    <n v="-116880315"/>
  </r>
  <r>
    <x v="9"/>
    <x v="2"/>
    <x v="4"/>
    <n v="-1124413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5" firstHeaderRow="1" firstDataRow="2" firstDataCol="1" rowPageCount="1" colPageCount="1"/>
  <pivotFields count="4">
    <pivotField axis="axisRow" showAll="0">
      <items count="11">
        <item x="0"/>
        <item x="7"/>
        <item x="9"/>
        <item x="4"/>
        <item x="3"/>
        <item x="1"/>
        <item x="5"/>
        <item x="8"/>
        <item x="6"/>
        <item x="2"/>
        <item t="default"/>
      </items>
    </pivotField>
    <pivotField axis="axisPage" showAll="0">
      <items count="6">
        <item m="1" x="3"/>
        <item m="1" x="4"/>
        <item x="2"/>
        <item x="0"/>
        <item x="1"/>
        <item t="default"/>
      </items>
    </pivotField>
    <pivotField axis="axisCol" showAll="0">
      <items count="11">
        <item m="1" x="9"/>
        <item m="1" x="5"/>
        <item m="1" x="6"/>
        <item m="1" x="7"/>
        <item m="1" x="8"/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 v="5"/>
    </i>
    <i>
      <x v="6"/>
    </i>
    <i>
      <x v="7"/>
    </i>
    <i>
      <x v="8"/>
    </i>
    <i>
      <x v="9"/>
    </i>
    <i t="grand">
      <x/>
    </i>
  </colItems>
  <pageFields count="1">
    <pageField fld="1" item="2" hier="-1"/>
  </pageFields>
  <dataFields count="1">
    <dataField name="Sum of Val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D151" totalsRowShown="0">
  <autoFilter ref="A1:D151"/>
  <sortState ref="A2:D151">
    <sortCondition ref="A1:A151"/>
  </sortState>
  <tableColumns count="4">
    <tableColumn id="1" name="Food and Beverage Manufacturing"/>
    <tableColumn id="2" name="Trade"/>
    <tableColumn id="3" name="Year" dataDxfId="1"/>
    <tableColumn id="4" name="Value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H496" totalsRowShown="0">
  <autoFilter ref="A1:H496">
    <filterColumn colId="1">
      <filters>
        <filter val="Total Imports"/>
      </filters>
    </filterColumn>
  </autoFilter>
  <sortState ref="A3:H495">
    <sortCondition descending="1" ref="G1:G496"/>
  </sortState>
  <tableColumns count="8">
    <tableColumn id="1" name="country"/>
    <tableColumn id="2" name="Trade"/>
    <tableColumn id="3" name="2018"/>
    <tableColumn id="4" name="2019"/>
    <tableColumn id="5" name="2020"/>
    <tableColumn id="6" name="2021"/>
    <tableColumn id="7" name="2022"/>
    <tableColumn id="8" name="Percentage" dataDxfId="0">
      <calculatedColumnFormula>Table5[[#This Row],[2022]]/$J$2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workbookViewId="0">
      <selection activeCell="J11" sqref="J11"/>
    </sheetView>
  </sheetViews>
  <sheetFormatPr defaultRowHeight="14.4" x14ac:dyDescent="0.55000000000000004"/>
  <cols>
    <col min="1" max="1" width="53.83984375" bestFit="1" customWidth="1"/>
    <col min="2" max="6" width="11.26171875" bestFit="1" customWidth="1"/>
    <col min="7" max="7" width="12.68359375" customWidth="1"/>
  </cols>
  <sheetData>
    <row r="1" spans="1:7" ht="126" customHeight="1" x14ac:dyDescent="0.55000000000000004">
      <c r="A1" s="57"/>
      <c r="B1" s="57"/>
      <c r="C1" s="57"/>
      <c r="D1" s="57"/>
      <c r="E1" s="57"/>
      <c r="F1" s="57"/>
    </row>
    <row r="2" spans="1:7" ht="19.149999999999999" customHeight="1" x14ac:dyDescent="0.55000000000000004">
      <c r="A2" s="3"/>
      <c r="B2" s="3"/>
      <c r="C2" s="3"/>
      <c r="D2" s="3"/>
      <c r="E2" s="3"/>
      <c r="F2" s="3"/>
    </row>
    <row r="3" spans="1:7" ht="28.8" x14ac:dyDescent="0.55000000000000004">
      <c r="A3" s="34" t="s">
        <v>19</v>
      </c>
      <c r="B3" s="36">
        <v>2018</v>
      </c>
      <c r="C3" s="36">
        <v>2019</v>
      </c>
      <c r="D3" s="36">
        <v>2020</v>
      </c>
      <c r="E3" s="36">
        <v>2021</v>
      </c>
      <c r="F3" s="36">
        <v>2022</v>
      </c>
      <c r="G3" s="19" t="s">
        <v>35</v>
      </c>
    </row>
    <row r="4" spans="1:7" x14ac:dyDescent="0.55000000000000004">
      <c r="A4" s="20" t="s">
        <v>17</v>
      </c>
      <c r="B4" s="40">
        <v>2647.096775</v>
      </c>
      <c r="C4" s="40">
        <v>2840.9356280000002</v>
      </c>
      <c r="D4" s="40">
        <v>3307.4459449999999</v>
      </c>
      <c r="E4" s="40">
        <v>3837.3769600000001</v>
      </c>
      <c r="F4" s="40">
        <v>4120.1445139999996</v>
      </c>
      <c r="G4" s="30">
        <f>('Trade Balance'!$F4-'Trade Balance'!$E4)/('Trade Balance'!$E4)</f>
        <v>7.3687718706686445E-2</v>
      </c>
    </row>
    <row r="5" spans="1:7" x14ac:dyDescent="0.55000000000000004">
      <c r="A5" s="8" t="s">
        <v>18</v>
      </c>
      <c r="B5" s="41">
        <v>899.46497299999999</v>
      </c>
      <c r="C5" s="41">
        <v>908.85400400000003</v>
      </c>
      <c r="D5" s="41">
        <v>1045.9512260000001</v>
      </c>
      <c r="E5" s="41">
        <v>1174.662323</v>
      </c>
      <c r="F5" s="41">
        <v>1338.1187690000002</v>
      </c>
      <c r="G5" s="39">
        <f>('Trade Balance'!$F5-'Trade Balance'!$E5)/('Trade Balance'!$E5)</f>
        <v>0.13915185904877289</v>
      </c>
    </row>
    <row r="6" spans="1:7" x14ac:dyDescent="0.55000000000000004">
      <c r="A6" s="9" t="s">
        <v>0</v>
      </c>
      <c r="B6" s="42">
        <v>1747.6318019999999</v>
      </c>
      <c r="C6" s="42">
        <v>1932.0816240000001</v>
      </c>
      <c r="D6" s="42">
        <v>2261.4947190000003</v>
      </c>
      <c r="E6" s="42">
        <v>2662.714637</v>
      </c>
      <c r="F6" s="42">
        <v>2782.0257450000004</v>
      </c>
      <c r="G6" s="38">
        <f>('Trade Balance'!$F6-'Trade Balance'!$E6)/('Trade Balance'!$E6)</f>
        <v>4.4808071560542645E-2</v>
      </c>
    </row>
    <row r="7" spans="1:7" ht="14.5" customHeight="1" x14ac:dyDescent="0.55000000000000004">
      <c r="F7" s="59" t="s">
        <v>20</v>
      </c>
      <c r="G7" s="59"/>
    </row>
    <row r="24" spans="1:5" ht="30.6" customHeight="1" x14ac:dyDescent="0.55000000000000004">
      <c r="A24" s="2" t="s">
        <v>21</v>
      </c>
    </row>
    <row r="25" spans="1:5" ht="14.5" customHeight="1" x14ac:dyDescent="0.55000000000000004">
      <c r="A25" s="58" t="s">
        <v>38</v>
      </c>
      <c r="B25" s="58"/>
      <c r="C25" s="58"/>
      <c r="D25" s="58"/>
      <c r="E25" s="58"/>
    </row>
    <row r="26" spans="1:5" x14ac:dyDescent="0.55000000000000004">
      <c r="A26" s="58"/>
      <c r="B26" s="58"/>
      <c r="C26" s="58"/>
      <c r="D26" s="58"/>
      <c r="E26" s="58"/>
    </row>
    <row r="27" spans="1:5" x14ac:dyDescent="0.55000000000000004">
      <c r="A27" s="58"/>
      <c r="B27" s="58"/>
      <c r="C27" s="58"/>
      <c r="D27" s="58"/>
      <c r="E27" s="58"/>
    </row>
    <row r="28" spans="1:5" x14ac:dyDescent="0.55000000000000004">
      <c r="A28" s="58"/>
      <c r="B28" s="58"/>
      <c r="C28" s="58"/>
      <c r="D28" s="58"/>
      <c r="E28" s="58"/>
    </row>
    <row r="29" spans="1:5" x14ac:dyDescent="0.55000000000000004">
      <c r="A29" s="58"/>
      <c r="B29" s="58"/>
      <c r="C29" s="58"/>
      <c r="D29" s="58"/>
      <c r="E29" s="58"/>
    </row>
  </sheetData>
  <mergeCells count="3">
    <mergeCell ref="A1:F1"/>
    <mergeCell ref="A25:E29"/>
    <mergeCell ref="F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opLeftCell="A40" workbookViewId="0">
      <selection activeCell="J49" sqref="J49"/>
    </sheetView>
  </sheetViews>
  <sheetFormatPr defaultRowHeight="14.4" x14ac:dyDescent="0.55000000000000004"/>
  <cols>
    <col min="1" max="1" width="59.578125" bestFit="1" customWidth="1"/>
    <col min="2" max="6" width="7.89453125" bestFit="1" customWidth="1"/>
    <col min="7" max="7" width="11.20703125" bestFit="1" customWidth="1"/>
    <col min="8" max="8" width="8" bestFit="1" customWidth="1"/>
    <col min="9" max="9" width="12.41796875" bestFit="1" customWidth="1"/>
  </cols>
  <sheetData>
    <row r="1" spans="1:9" ht="126" customHeight="1" x14ac:dyDescent="0.55000000000000004">
      <c r="A1" s="57"/>
      <c r="B1" s="57"/>
      <c r="C1" s="57"/>
      <c r="D1" s="57"/>
      <c r="E1" s="57"/>
      <c r="F1" s="57"/>
    </row>
    <row r="2" spans="1:9" ht="19.149999999999999" customHeight="1" x14ac:dyDescent="0.55000000000000004">
      <c r="A2" s="3"/>
      <c r="B2" s="3"/>
      <c r="C2" s="3"/>
      <c r="D2" s="3"/>
      <c r="E2" s="3"/>
      <c r="F2" s="3"/>
    </row>
    <row r="3" spans="1:9" ht="28.8" x14ac:dyDescent="0.55000000000000004">
      <c r="A3" s="17" t="s">
        <v>15</v>
      </c>
      <c r="B3" s="35">
        <v>2018</v>
      </c>
      <c r="C3" s="35">
        <v>2019</v>
      </c>
      <c r="D3" s="35">
        <v>2020</v>
      </c>
      <c r="E3" s="35">
        <v>2021</v>
      </c>
      <c r="F3" s="35">
        <v>2022</v>
      </c>
      <c r="G3" s="21" t="s">
        <v>36</v>
      </c>
      <c r="H3" s="21" t="s">
        <v>37</v>
      </c>
      <c r="I3" s="18" t="s">
        <v>22</v>
      </c>
    </row>
    <row r="4" spans="1:9" x14ac:dyDescent="0.55000000000000004">
      <c r="A4" s="20" t="s">
        <v>1</v>
      </c>
      <c r="B4" s="40">
        <v>62.162114000000003</v>
      </c>
      <c r="C4" s="40">
        <v>68.977983000000009</v>
      </c>
      <c r="D4" s="40">
        <v>81.714252000000016</v>
      </c>
      <c r="E4" s="40">
        <v>80.103712000000002</v>
      </c>
      <c r="F4" s="40">
        <v>106.066472</v>
      </c>
      <c r="G4" s="29">
        <f>(Exports!$F4-Exports!$E4)/(Exports!$E4)</f>
        <v>0.32411431819788827</v>
      </c>
      <c r="H4" s="24">
        <f>Exports!$F4/$F$14</f>
        <v>2.5743386339870507E-2</v>
      </c>
      <c r="I4" s="22"/>
    </row>
    <row r="5" spans="1:9" x14ac:dyDescent="0.55000000000000004">
      <c r="A5" s="8" t="s">
        <v>8</v>
      </c>
      <c r="B5" s="41">
        <v>26.853161</v>
      </c>
      <c r="C5" s="41">
        <v>33.539251</v>
      </c>
      <c r="D5" s="41">
        <v>33.558124000000007</v>
      </c>
      <c r="E5" s="41">
        <v>44.563639999999999</v>
      </c>
      <c r="F5" s="41">
        <v>53.398344999999999</v>
      </c>
      <c r="G5" s="28">
        <f>(Exports!$F5-Exports!$E5)/(Exports!$E5)</f>
        <v>0.19824917802944284</v>
      </c>
      <c r="H5" s="25">
        <f>Exports!$F5/$F$14</f>
        <v>1.2960308750956594E-2</v>
      </c>
      <c r="I5" s="5"/>
    </row>
    <row r="6" spans="1:9" x14ac:dyDescent="0.55000000000000004">
      <c r="A6" s="7" t="s">
        <v>10</v>
      </c>
      <c r="B6" s="43">
        <v>0.217062</v>
      </c>
      <c r="C6" s="43">
        <v>0.361045</v>
      </c>
      <c r="D6" s="43">
        <v>0.62426099999999995</v>
      </c>
      <c r="E6" s="43">
        <v>0.52636800000000006</v>
      </c>
      <c r="F6" s="43">
        <v>3.314203</v>
      </c>
      <c r="G6" s="27">
        <f>(Exports!$F6-Exports!$E6)/(Exports!$E6)</f>
        <v>5.2963611009787819</v>
      </c>
      <c r="H6" s="26">
        <f>Exports!$F6/$F$14</f>
        <v>8.0438998892843206E-4</v>
      </c>
      <c r="I6" s="10"/>
    </row>
    <row r="7" spans="1:9" x14ac:dyDescent="0.55000000000000004">
      <c r="A7" s="8" t="s">
        <v>5</v>
      </c>
      <c r="B7" s="41">
        <v>19.226149000000003</v>
      </c>
      <c r="C7" s="41">
        <v>18.144568</v>
      </c>
      <c r="D7" s="41">
        <v>8.0580639999999999</v>
      </c>
      <c r="E7" s="41">
        <v>9.3553510000000006</v>
      </c>
      <c r="F7" s="41">
        <v>11.400708000000002</v>
      </c>
      <c r="G7" s="28">
        <f>(Exports!$F7-Exports!$E7)/(Exports!$E7)</f>
        <v>0.2186296377335282</v>
      </c>
      <c r="H7" s="25">
        <f>Exports!$F7/$F$14</f>
        <v>2.7670650777566396E-3</v>
      </c>
      <c r="I7" s="5"/>
    </row>
    <row r="8" spans="1:9" x14ac:dyDescent="0.55000000000000004">
      <c r="A8" s="7" t="s">
        <v>4</v>
      </c>
      <c r="B8" s="43">
        <v>433.98106300000001</v>
      </c>
      <c r="C8" s="43">
        <v>409.94664799999998</v>
      </c>
      <c r="D8" s="43">
        <v>495.41419900000005</v>
      </c>
      <c r="E8" s="43">
        <v>637.818622</v>
      </c>
      <c r="F8" s="43">
        <v>679.93482400000005</v>
      </c>
      <c r="G8" s="27">
        <f>(Exports!$F8-Exports!$E8)/(Exports!$E8)</f>
        <v>6.6031628032334311E-2</v>
      </c>
      <c r="H8" s="26">
        <f>Exports!$F8/$F$14</f>
        <v>0.16502693575179778</v>
      </c>
      <c r="I8" s="10"/>
    </row>
    <row r="9" spans="1:9" x14ac:dyDescent="0.55000000000000004">
      <c r="A9" s="8" t="s">
        <v>2</v>
      </c>
      <c r="B9" s="41">
        <v>960.97472800000003</v>
      </c>
      <c r="C9" s="41">
        <v>990.00799500000005</v>
      </c>
      <c r="D9" s="41">
        <v>1101.1537900000001</v>
      </c>
      <c r="E9" s="41">
        <v>1440.9539780000002</v>
      </c>
      <c r="F9" s="41">
        <v>1770.011514</v>
      </c>
      <c r="G9" s="28">
        <f>(Exports!$F9-Exports!$E9)/(Exports!$E9)</f>
        <v>0.22836089217555824</v>
      </c>
      <c r="H9" s="25">
        <f>Exports!$F9/$F$14</f>
        <v>0.42959937642614449</v>
      </c>
      <c r="I9" s="5"/>
    </row>
    <row r="10" spans="1:9" x14ac:dyDescent="0.55000000000000004">
      <c r="A10" s="7" t="s">
        <v>6</v>
      </c>
      <c r="B10" s="43">
        <v>1057.285537</v>
      </c>
      <c r="C10" s="43">
        <v>1231.7478130000002</v>
      </c>
      <c r="D10" s="43">
        <v>1509.5083460000001</v>
      </c>
      <c r="E10" s="43">
        <v>1534.3167570000001</v>
      </c>
      <c r="F10" s="43">
        <v>1389.6724469999999</v>
      </c>
      <c r="G10" s="27">
        <f>(Exports!$F10-Exports!$E10)/(Exports!$E10)</f>
        <v>-9.4272782552944592E-2</v>
      </c>
      <c r="H10" s="26">
        <f>Exports!$F10/$F$14</f>
        <v>0.3372873068597419</v>
      </c>
      <c r="I10" s="10"/>
    </row>
    <row r="11" spans="1:9" x14ac:dyDescent="0.55000000000000004">
      <c r="A11" s="8" t="s">
        <v>9</v>
      </c>
      <c r="B11" s="41">
        <v>17.391211999999999</v>
      </c>
      <c r="C11" s="41">
        <v>15.104218000000001</v>
      </c>
      <c r="D11" s="41">
        <v>22.174059000000003</v>
      </c>
      <c r="E11" s="41">
        <v>25.567252</v>
      </c>
      <c r="F11" s="41">
        <v>41.599957000000003</v>
      </c>
      <c r="G11" s="28">
        <f>(Exports!$F11-Exports!$E11)/(Exports!$E11)</f>
        <v>0.62707971118679484</v>
      </c>
      <c r="H11" s="25">
        <f>Exports!$F11/$F$14</f>
        <v>1.0096722786942519E-2</v>
      </c>
      <c r="I11" s="5"/>
    </row>
    <row r="12" spans="1:9" x14ac:dyDescent="0.55000000000000004">
      <c r="A12" s="7" t="s">
        <v>7</v>
      </c>
      <c r="B12" s="43">
        <v>59.104271000000004</v>
      </c>
      <c r="C12" s="43">
        <v>60.631215000000005</v>
      </c>
      <c r="D12" s="43">
        <v>47.478527</v>
      </c>
      <c r="E12" s="43">
        <v>55.474632</v>
      </c>
      <c r="F12" s="43">
        <v>56.589135999999996</v>
      </c>
      <c r="G12" s="27">
        <f>(Exports!$F12-Exports!$E12)/(Exports!$E12)</f>
        <v>2.0090336065681277E-2</v>
      </c>
      <c r="H12" s="26">
        <f>Exports!$F12/$F$14</f>
        <v>1.3734745421601977E-2</v>
      </c>
      <c r="I12" s="10"/>
    </row>
    <row r="13" spans="1:9" x14ac:dyDescent="0.55000000000000004">
      <c r="A13" s="8" t="s">
        <v>3</v>
      </c>
      <c r="B13" s="41">
        <v>9.9014780000000009</v>
      </c>
      <c r="C13" s="41">
        <v>12.474892000000001</v>
      </c>
      <c r="D13" s="41">
        <v>7.7623230000000003</v>
      </c>
      <c r="E13" s="41">
        <v>8.6966480000000015</v>
      </c>
      <c r="F13" s="41">
        <v>8.1569080000000014</v>
      </c>
      <c r="G13" s="28">
        <f>(Exports!$F13-Exports!$E13)/(Exports!$E13)</f>
        <v>-6.2062992546093626E-2</v>
      </c>
      <c r="H13" s="25">
        <f>Exports!$F13/$F$14</f>
        <v>1.9797625962592637E-3</v>
      </c>
      <c r="I13" s="5"/>
    </row>
    <row r="14" spans="1:9" x14ac:dyDescent="0.55000000000000004">
      <c r="A14" s="11" t="s">
        <v>16</v>
      </c>
      <c r="B14" s="4">
        <f>SUM(B4:B13)</f>
        <v>2647.0967750000004</v>
      </c>
      <c r="C14" s="4">
        <f t="shared" ref="C14:F14" si="0">SUM(C4:C13)</f>
        <v>2840.9356280000002</v>
      </c>
      <c r="D14" s="4">
        <f t="shared" si="0"/>
        <v>3307.4459450000004</v>
      </c>
      <c r="E14" s="4">
        <f t="shared" si="0"/>
        <v>3837.3769600000001</v>
      </c>
      <c r="F14" s="4">
        <f t="shared" si="0"/>
        <v>4120.1445139999996</v>
      </c>
      <c r="G14" s="37">
        <f>(Exports!$F14-Exports!$E14)/(Exports!$E14)</f>
        <v>7.3687718706686445E-2</v>
      </c>
      <c r="H14" s="13">
        <f>Exports!$F14/$F$14</f>
        <v>1</v>
      </c>
      <c r="I14" s="14"/>
    </row>
    <row r="15" spans="1:9" ht="30" customHeight="1" x14ac:dyDescent="0.55000000000000004">
      <c r="I15" s="33" t="s">
        <v>20</v>
      </c>
    </row>
    <row r="43" spans="1:9" ht="28.8" x14ac:dyDescent="0.55000000000000004">
      <c r="A43" s="17" t="s">
        <v>207</v>
      </c>
      <c r="B43" s="35">
        <v>2018</v>
      </c>
      <c r="C43" s="35">
        <v>2019</v>
      </c>
      <c r="D43" s="35">
        <v>2020</v>
      </c>
      <c r="E43" s="35">
        <v>2021</v>
      </c>
      <c r="F43" s="35">
        <v>2022</v>
      </c>
      <c r="G43" s="21" t="s">
        <v>36</v>
      </c>
      <c r="H43" s="21" t="s">
        <v>37</v>
      </c>
      <c r="I43" s="18" t="s">
        <v>22</v>
      </c>
    </row>
    <row r="44" spans="1:9" x14ac:dyDescent="0.55000000000000004">
      <c r="A44" s="20" t="s">
        <v>39</v>
      </c>
      <c r="B44" s="40">
        <v>1694.2992379999998</v>
      </c>
      <c r="C44" s="40">
        <v>1727.940216</v>
      </c>
      <c r="D44" s="40">
        <v>1871.7661019999998</v>
      </c>
      <c r="E44" s="40">
        <v>2433.835024</v>
      </c>
      <c r="F44" s="40">
        <v>2928.8045119999997</v>
      </c>
      <c r="G44" s="29">
        <f>(F44-E44)/E44</f>
        <v>0.20337018866074125</v>
      </c>
      <c r="H44" s="45">
        <f>F44/$F$49</f>
        <v>0.71084994762880305</v>
      </c>
      <c r="I44" s="20"/>
    </row>
    <row r="45" spans="1:9" x14ac:dyDescent="0.55000000000000004">
      <c r="A45" s="8" t="s">
        <v>40</v>
      </c>
      <c r="B45" s="41">
        <v>508.983766</v>
      </c>
      <c r="C45" s="41">
        <v>594.97210999999993</v>
      </c>
      <c r="D45" s="41">
        <v>686.55109199999993</v>
      </c>
      <c r="E45" s="41">
        <v>609.69515699999999</v>
      </c>
      <c r="F45" s="49">
        <v>487.574118</v>
      </c>
      <c r="G45" s="28">
        <f t="shared" ref="G45:G49" si="1">(F45-E45)/E45</f>
        <v>-0.20029852229907083</v>
      </c>
      <c r="H45" s="50">
        <f t="shared" ref="H45:H49" si="2">F45/$F$49</f>
        <v>0.11833908163736803</v>
      </c>
      <c r="I45" s="53"/>
    </row>
    <row r="46" spans="1:9" x14ac:dyDescent="0.55000000000000004">
      <c r="A46" s="7" t="s">
        <v>41</v>
      </c>
      <c r="B46" s="43">
        <v>177.87620999999999</v>
      </c>
      <c r="C46" s="43">
        <v>188.13558499999999</v>
      </c>
      <c r="D46" s="43">
        <v>180.64841300000001</v>
      </c>
      <c r="E46" s="43">
        <v>370.52750900000001</v>
      </c>
      <c r="F46" s="51">
        <v>377.31011699999999</v>
      </c>
      <c r="G46" s="27">
        <f t="shared" si="1"/>
        <v>1.8305275142202686E-2</v>
      </c>
      <c r="H46" s="52">
        <f t="shared" si="2"/>
        <v>9.1576913314065381E-2</v>
      </c>
      <c r="I46" s="54"/>
    </row>
    <row r="47" spans="1:9" x14ac:dyDescent="0.55000000000000004">
      <c r="A47" s="8" t="s">
        <v>42</v>
      </c>
      <c r="B47" s="41">
        <v>129.69943599999999</v>
      </c>
      <c r="C47" s="41">
        <v>159.32400899999999</v>
      </c>
      <c r="D47" s="41">
        <v>393.58196799999996</v>
      </c>
      <c r="E47" s="41">
        <v>213.08913899999999</v>
      </c>
      <c r="F47" s="49">
        <v>132.59879599999999</v>
      </c>
      <c r="G47" s="28">
        <f t="shared" si="1"/>
        <v>-0.37773085656890282</v>
      </c>
      <c r="H47" s="50">
        <f t="shared" si="2"/>
        <v>3.2183044927049861E-2</v>
      </c>
      <c r="I47" s="53"/>
    </row>
    <row r="48" spans="1:9" x14ac:dyDescent="0.55000000000000004">
      <c r="A48" s="7" t="s">
        <v>43</v>
      </c>
      <c r="B48" s="43">
        <v>38.902321000000001</v>
      </c>
      <c r="C48" s="43">
        <v>52.764080999999997</v>
      </c>
      <c r="D48" s="43">
        <v>68.236222999999995</v>
      </c>
      <c r="E48" s="43">
        <v>89.273431000000002</v>
      </c>
      <c r="F48" s="51">
        <v>90.604024999999993</v>
      </c>
      <c r="G48" s="27">
        <f t="shared" si="1"/>
        <v>1.4904703281763538E-2</v>
      </c>
      <c r="H48" s="52">
        <f t="shared" si="2"/>
        <v>2.1990496860518616E-2</v>
      </c>
      <c r="I48" s="54"/>
    </row>
    <row r="49" spans="1:9" x14ac:dyDescent="0.55000000000000004">
      <c r="A49" s="46" t="s">
        <v>203</v>
      </c>
      <c r="B49" s="47">
        <v>2647.096775</v>
      </c>
      <c r="C49" s="47">
        <v>2840.9356279999997</v>
      </c>
      <c r="D49" s="47">
        <v>3307.4459449999999</v>
      </c>
      <c r="E49" s="47">
        <v>3837.3769599999996</v>
      </c>
      <c r="F49" s="47">
        <v>4120.1445139999996</v>
      </c>
      <c r="G49" s="55">
        <f t="shared" si="1"/>
        <v>7.368771870668657E-2</v>
      </c>
      <c r="H49" s="48">
        <f t="shared" si="2"/>
        <v>1</v>
      </c>
      <c r="I49" s="56"/>
    </row>
  </sheetData>
  <mergeCells count="1">
    <mergeCell ref="A1:F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Exports!B4:F4</xm:f>
              <xm:sqref>I4</xm:sqref>
            </x14:sparkline>
            <x14:sparkline>
              <xm:f>Exports!B5:F5</xm:f>
              <xm:sqref>I5</xm:sqref>
            </x14:sparkline>
            <x14:sparkline>
              <xm:f>Exports!B6:F6</xm:f>
              <xm:sqref>I6</xm:sqref>
            </x14:sparkline>
            <x14:sparkline>
              <xm:f>Exports!B7:F7</xm:f>
              <xm:sqref>I7</xm:sqref>
            </x14:sparkline>
            <x14:sparkline>
              <xm:f>Exports!B8:F8</xm:f>
              <xm:sqref>I8</xm:sqref>
            </x14:sparkline>
            <x14:sparkline>
              <xm:f>Exports!B9:F9</xm:f>
              <xm:sqref>I9</xm:sqref>
            </x14:sparkline>
            <x14:sparkline>
              <xm:f>Exports!B10:F10</xm:f>
              <xm:sqref>I10</xm:sqref>
            </x14:sparkline>
            <x14:sparkline>
              <xm:f>Exports!B11:F11</xm:f>
              <xm:sqref>I11</xm:sqref>
            </x14:sparkline>
            <x14:sparkline>
              <xm:f>Exports!B12:F12</xm:f>
              <xm:sqref>I12</xm:sqref>
            </x14:sparkline>
            <x14:sparkline>
              <xm:f>Exports!B13:F13</xm:f>
              <xm:sqref>I13</xm:sqref>
            </x14:sparkline>
            <x14:sparkline>
              <xm:f>Exports!B14:F14</xm:f>
              <xm:sqref>I14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Exports!B44:F44</xm:f>
              <xm:sqref>I44</xm:sqref>
            </x14:sparkline>
            <x14:sparkline>
              <xm:f>Exports!B45:F45</xm:f>
              <xm:sqref>I45</xm:sqref>
            </x14:sparkline>
            <x14:sparkline>
              <xm:f>Exports!B46:F46</xm:f>
              <xm:sqref>I46</xm:sqref>
            </x14:sparkline>
            <x14:sparkline>
              <xm:f>Exports!B47:F47</xm:f>
              <xm:sqref>I47</xm:sqref>
            </x14:sparkline>
            <x14:sparkline>
              <xm:f>Exports!B48:F48</xm:f>
              <xm:sqref>I48</xm:sqref>
            </x14:sparkline>
            <x14:sparkline>
              <xm:f>Exports!B49:F49</xm:f>
              <xm:sqref>I49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opLeftCell="A22" workbookViewId="0">
      <selection activeCell="G7" sqref="G7"/>
    </sheetView>
  </sheetViews>
  <sheetFormatPr defaultRowHeight="14.4" x14ac:dyDescent="0.55000000000000004"/>
  <cols>
    <col min="1" max="1" width="53.83984375" bestFit="1" customWidth="1"/>
    <col min="2" max="6" width="9.41796875" bestFit="1" customWidth="1"/>
    <col min="7" max="7" width="16.15625" bestFit="1" customWidth="1"/>
    <col min="8" max="8" width="12.15625" bestFit="1" customWidth="1"/>
    <col min="9" max="9" width="16.68359375" bestFit="1" customWidth="1"/>
  </cols>
  <sheetData>
    <row r="1" spans="1:9" ht="126" customHeight="1" x14ac:dyDescent="0.55000000000000004">
      <c r="A1" s="57"/>
      <c r="B1" s="57"/>
      <c r="C1" s="57"/>
      <c r="D1" s="57"/>
      <c r="E1" s="57"/>
      <c r="F1" s="57"/>
    </row>
    <row r="2" spans="1:9" ht="19.149999999999999" customHeight="1" x14ac:dyDescent="0.55000000000000004">
      <c r="A2" s="3"/>
      <c r="B2" s="3"/>
      <c r="C2" s="3"/>
      <c r="D2" s="3"/>
      <c r="E2" s="3"/>
      <c r="F2" s="3"/>
    </row>
    <row r="3" spans="1:9" ht="28.8" x14ac:dyDescent="0.55000000000000004">
      <c r="A3" s="17" t="s">
        <v>24</v>
      </c>
      <c r="B3" s="35">
        <v>2017</v>
      </c>
      <c r="C3" s="35">
        <v>2018</v>
      </c>
      <c r="D3" s="35">
        <v>2019</v>
      </c>
      <c r="E3" s="35">
        <v>2020</v>
      </c>
      <c r="F3" s="35">
        <v>2021</v>
      </c>
      <c r="G3" s="21" t="s">
        <v>36</v>
      </c>
      <c r="H3" s="21" t="s">
        <v>37</v>
      </c>
      <c r="I3" s="18" t="s">
        <v>23</v>
      </c>
    </row>
    <row r="4" spans="1:9" x14ac:dyDescent="0.55000000000000004">
      <c r="A4" s="20" t="s">
        <v>1</v>
      </c>
      <c r="B4" s="40">
        <f>105268932*(0.000001)</f>
        <v>105.26893199999999</v>
      </c>
      <c r="C4" s="40">
        <f>120289074*(0.000001)</f>
        <v>120.289074</v>
      </c>
      <c r="D4" s="40">
        <f>134352932*(0.000001)</f>
        <v>134.35293199999998</v>
      </c>
      <c r="E4" s="40">
        <f>137510793*(0.000001)</f>
        <v>137.51079300000001</v>
      </c>
      <c r="F4" s="40">
        <f>144285593*(0.000001)</f>
        <v>144.28559300000001</v>
      </c>
      <c r="G4" s="29">
        <f>(Imports!$F4-Imports!$E4)/(Imports!$E4)</f>
        <v>4.9267405504671902E-2</v>
      </c>
      <c r="H4" s="24">
        <f>Imports!$F4/$F$14</f>
        <v>0.10782719467258292</v>
      </c>
      <c r="I4" s="23"/>
    </row>
    <row r="5" spans="1:9" x14ac:dyDescent="0.55000000000000004">
      <c r="A5" s="8" t="s">
        <v>8</v>
      </c>
      <c r="B5" s="41">
        <f>47126066*(0.000001)</f>
        <v>47.126065999999994</v>
      </c>
      <c r="C5" s="41">
        <f>51430370*(0.000001)</f>
        <v>51.430369999999996</v>
      </c>
      <c r="D5" s="41">
        <f>54980430*(0.000001)</f>
        <v>54.980429999999998</v>
      </c>
      <c r="E5" s="41">
        <f>67791605*(0.000001)</f>
        <v>67.79160499999999</v>
      </c>
      <c r="F5" s="41">
        <f>76399068*(0.000001)</f>
        <v>76.399068</v>
      </c>
      <c r="G5" s="28">
        <f>(Imports!$F5-Imports!$E5)/(Imports!$E5)</f>
        <v>0.12696945292857442</v>
      </c>
      <c r="H5" s="25">
        <f>Imports!$F5/$F$14</f>
        <v>5.7094384870705006E-2</v>
      </c>
      <c r="I5" s="6"/>
    </row>
    <row r="6" spans="1:9" x14ac:dyDescent="0.55000000000000004">
      <c r="A6" s="7" t="s">
        <v>10</v>
      </c>
      <c r="B6" s="43">
        <f>118772592*(0.000001)</f>
        <v>118.77259199999999</v>
      </c>
      <c r="C6" s="43">
        <f>112447503*(0.000001)</f>
        <v>112.447503</v>
      </c>
      <c r="D6" s="43">
        <f>124308653*(0.000001)</f>
        <v>124.30865299999999</v>
      </c>
      <c r="E6" s="43">
        <f>117406683*(0.000001)</f>
        <v>117.406683</v>
      </c>
      <c r="F6" s="43">
        <f>115755588*(0.000001)</f>
        <v>115.75558799999999</v>
      </c>
      <c r="G6" s="27">
        <f>(Imports!$F6-Imports!$E6)/(Imports!$E6)</f>
        <v>-1.4063041028081955E-2</v>
      </c>
      <c r="H6" s="26">
        <f>Imports!$F6/$F$14</f>
        <v>8.6506213560180623E-2</v>
      </c>
      <c r="I6" s="15"/>
    </row>
    <row r="7" spans="1:9" x14ac:dyDescent="0.55000000000000004">
      <c r="A7" s="8" t="s">
        <v>5</v>
      </c>
      <c r="B7" s="41">
        <f>15670915*(0.000001)</f>
        <v>15.670914999999999</v>
      </c>
      <c r="C7" s="41">
        <f>18100262*(0.000001)</f>
        <v>18.100262000000001</v>
      </c>
      <c r="D7" s="41">
        <f>25416379*(0.000001)</f>
        <v>25.416378999999999</v>
      </c>
      <c r="E7" s="41">
        <f>30023634*(0.000001)</f>
        <v>30.023633999999998</v>
      </c>
      <c r="F7" s="41">
        <f>32867448*(0.000001)</f>
        <v>32.867447999999996</v>
      </c>
      <c r="G7" s="28">
        <f>(Imports!$F7-Imports!$E7)/(Imports!$E7)</f>
        <v>9.4719180229814903E-2</v>
      </c>
      <c r="H7" s="25">
        <f>Imports!$F7/$F$14</f>
        <v>2.456242955516006E-2</v>
      </c>
      <c r="I7" s="6"/>
    </row>
    <row r="8" spans="1:9" x14ac:dyDescent="0.55000000000000004">
      <c r="A8" s="7" t="s">
        <v>4</v>
      </c>
      <c r="B8" s="43">
        <f>63657999*(0.000001)</f>
        <v>63.657998999999997</v>
      </c>
      <c r="C8" s="43">
        <f>68843594*(0.000001)</f>
        <v>68.843593999999996</v>
      </c>
      <c r="D8" s="43">
        <f>80483342*(0.000001)</f>
        <v>80.483341999999993</v>
      </c>
      <c r="E8" s="43">
        <f>72108026*(0.000001)</f>
        <v>72.108025999999995</v>
      </c>
      <c r="F8" s="43">
        <f>73807667*(0.000001)</f>
        <v>73.807666999999995</v>
      </c>
      <c r="G8" s="27">
        <f>(Imports!$F8-Imports!$E8)/(Imports!$E8)</f>
        <v>2.3570760347814818E-2</v>
      </c>
      <c r="H8" s="26">
        <f>Imports!$F8/$F$14</f>
        <v>5.5157784727253904E-2</v>
      </c>
      <c r="I8" s="15"/>
    </row>
    <row r="9" spans="1:9" x14ac:dyDescent="0.55000000000000004">
      <c r="A9" s="8" t="s">
        <v>2</v>
      </c>
      <c r="B9" s="41">
        <f>214964726*(0.000001)</f>
        <v>214.96472599999998</v>
      </c>
      <c r="C9" s="41">
        <f>196534084*(0.000001)</f>
        <v>196.53408399999998</v>
      </c>
      <c r="D9" s="41">
        <f>228482954*(0.000001)</f>
        <v>228.48295399999998</v>
      </c>
      <c r="E9" s="41">
        <f>306268059*(0.000001)</f>
        <v>306.26805899999999</v>
      </c>
      <c r="F9" s="41">
        <f>384625477*(0.000001)</f>
        <v>384.62547699999999</v>
      </c>
      <c r="G9" s="28">
        <f>(Imports!$F9-Imports!$E9)/(Imports!$E9)</f>
        <v>0.25584586997366249</v>
      </c>
      <c r="H9" s="25">
        <f>Imports!$F9/$F$14</f>
        <v>0.28743747260001257</v>
      </c>
      <c r="I9" s="6"/>
    </row>
    <row r="10" spans="1:9" x14ac:dyDescent="0.55000000000000004">
      <c r="A10" s="7" t="s">
        <v>6</v>
      </c>
      <c r="B10" s="43">
        <f>172584368*(0.000001)</f>
        <v>172.58436799999998</v>
      </c>
      <c r="C10" s="43">
        <f>184201385*(0.000001)</f>
        <v>184.20138499999999</v>
      </c>
      <c r="D10" s="43">
        <f>237786142*(0.000001)</f>
        <v>237.78614199999998</v>
      </c>
      <c r="E10" s="43">
        <f>252385520*(0.000001)</f>
        <v>252.38551999999999</v>
      </c>
      <c r="F10" s="43">
        <f>292044051*(0.000001)</f>
        <v>292.04405099999997</v>
      </c>
      <c r="G10" s="27">
        <f>(Imports!$F10-Imports!$E10)/(Imports!$E10)</f>
        <v>0.15713473181821203</v>
      </c>
      <c r="H10" s="26">
        <f>Imports!$F10/$F$14</f>
        <v>0.21824972324261599</v>
      </c>
      <c r="I10" s="15"/>
    </row>
    <row r="11" spans="1:9" x14ac:dyDescent="0.55000000000000004">
      <c r="A11" s="8" t="s">
        <v>9</v>
      </c>
      <c r="B11" s="41">
        <f>126046129*(0.000001)</f>
        <v>126.04612899999999</v>
      </c>
      <c r="C11" s="41">
        <f>124186422*(0.000001)</f>
        <v>124.18642199999999</v>
      </c>
      <c r="D11" s="41">
        <f>128414001*(0.000001)</f>
        <v>128.41400099999998</v>
      </c>
      <c r="E11" s="41">
        <f>146921118*(0.000001)</f>
        <v>146.92111800000001</v>
      </c>
      <c r="F11" s="41">
        <f>167744555*(0.000001)</f>
        <v>167.74455499999999</v>
      </c>
      <c r="G11" s="28">
        <f>(Imports!$F11-Imports!$E11)/(Imports!$E11)</f>
        <v>0.14173208918815866</v>
      </c>
      <c r="H11" s="25">
        <f>Imports!$F11/$F$14</f>
        <v>0.12535849499021562</v>
      </c>
      <c r="I11" s="6"/>
    </row>
    <row r="12" spans="1:9" x14ac:dyDescent="0.55000000000000004">
      <c r="A12" s="7" t="s">
        <v>7</v>
      </c>
      <c r="B12" s="43">
        <f>20910412*(0.000001)</f>
        <v>20.910411999999997</v>
      </c>
      <c r="C12" s="43">
        <f>21220671*(0.000001)</f>
        <v>21.220670999999999</v>
      </c>
      <c r="D12" s="43">
        <f>19513612*(0.000001)</f>
        <v>19.513611999999998</v>
      </c>
      <c r="E12" s="43">
        <f>26867618*(0.000001)</f>
        <v>26.867618</v>
      </c>
      <c r="F12" s="43">
        <f>27641401*(0.000001)</f>
        <v>27.641400999999998</v>
      </c>
      <c r="G12" s="27">
        <f>(Imports!$F12-Imports!$E12)/(Imports!$E12)</f>
        <v>2.879983629363787E-2</v>
      </c>
      <c r="H12" s="26">
        <f>Imports!$F12/$F$14</f>
        <v>2.0656911509175611E-2</v>
      </c>
      <c r="I12" s="15"/>
    </row>
    <row r="13" spans="1:9" x14ac:dyDescent="0.55000000000000004">
      <c r="A13" s="8" t="s">
        <v>3</v>
      </c>
      <c r="B13" s="41">
        <f>14462834*(0.000001)</f>
        <v>14.462833999999999</v>
      </c>
      <c r="C13" s="41">
        <f>11600639*(0.000001)</f>
        <v>11.600638999999999</v>
      </c>
      <c r="D13" s="41">
        <f>12212781*(0.000001)</f>
        <v>12.212781</v>
      </c>
      <c r="E13" s="41">
        <f>17379267*(0.000001)</f>
        <v>17.379266999999999</v>
      </c>
      <c r="F13" s="41">
        <f>22947921*(0.000001)</f>
        <v>22.947920999999997</v>
      </c>
      <c r="G13" s="28">
        <f>(Imports!$F13-Imports!$E13)/(Imports!$E13)</f>
        <v>0.32041938247453122</v>
      </c>
      <c r="H13" s="25">
        <f>Imports!$F13/$F$14</f>
        <v>1.7149390272097737E-2</v>
      </c>
      <c r="I13" s="6"/>
    </row>
    <row r="14" spans="1:9" x14ac:dyDescent="0.55000000000000004">
      <c r="A14" s="11" t="s">
        <v>25</v>
      </c>
      <c r="B14" s="4">
        <f>SUM(B4:B13)</f>
        <v>899.46497299999987</v>
      </c>
      <c r="C14" s="4">
        <f t="shared" ref="C14:F14" si="0">SUM(C4:C13)</f>
        <v>908.85400399999992</v>
      </c>
      <c r="D14" s="4">
        <f t="shared" si="0"/>
        <v>1045.9512259999999</v>
      </c>
      <c r="E14" s="4">
        <f t="shared" si="0"/>
        <v>1174.662323</v>
      </c>
      <c r="F14" s="4">
        <f t="shared" si="0"/>
        <v>1338.1187689999999</v>
      </c>
      <c r="G14" s="12">
        <f>(Imports!$F14-Imports!$E14)/(Imports!$E14)</f>
        <v>0.1391518590487727</v>
      </c>
      <c r="H14" s="13">
        <f>Imports!$F14/$F$14</f>
        <v>1</v>
      </c>
      <c r="I14" s="16"/>
    </row>
    <row r="15" spans="1:9" x14ac:dyDescent="0.55000000000000004">
      <c r="H15" s="60" t="s">
        <v>20</v>
      </c>
      <c r="I15" s="60"/>
    </row>
  </sheetData>
  <mergeCells count="2">
    <mergeCell ref="A1:F1"/>
    <mergeCell ref="H15:I1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Imports!B4:F4</xm:f>
              <xm:sqref>I4</xm:sqref>
            </x14:sparkline>
            <x14:sparkline>
              <xm:f>Imports!B5:F5</xm:f>
              <xm:sqref>I5</xm:sqref>
            </x14:sparkline>
            <x14:sparkline>
              <xm:f>Imports!B6:F6</xm:f>
              <xm:sqref>I6</xm:sqref>
            </x14:sparkline>
            <x14:sparkline>
              <xm:f>Imports!B7:F7</xm:f>
              <xm:sqref>I7</xm:sqref>
            </x14:sparkline>
            <x14:sparkline>
              <xm:f>Imports!B8:F8</xm:f>
              <xm:sqref>I8</xm:sqref>
            </x14:sparkline>
            <x14:sparkline>
              <xm:f>Imports!B9:F9</xm:f>
              <xm:sqref>I9</xm:sqref>
            </x14:sparkline>
            <x14:sparkline>
              <xm:f>Imports!B10:F10</xm:f>
              <xm:sqref>I10</xm:sqref>
            </x14:sparkline>
            <x14:sparkline>
              <xm:f>Imports!B11:F11</xm:f>
              <xm:sqref>I11</xm:sqref>
            </x14:sparkline>
            <x14:sparkline>
              <xm:f>Imports!B12:F12</xm:f>
              <xm:sqref>I12</xm:sqref>
            </x14:sparkline>
            <x14:sparkline>
              <xm:f>Imports!B13:F13</xm:f>
              <xm:sqref>I13</xm:sqref>
            </x14:sparkline>
            <x14:sparkline>
              <xm:f>Imports!B14:F14</xm:f>
              <xm:sqref>I14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workbookViewId="0">
      <selection activeCell="D26" sqref="D26"/>
    </sheetView>
  </sheetViews>
  <sheetFormatPr defaultRowHeight="14.4" x14ac:dyDescent="0.55000000000000004"/>
  <cols>
    <col min="1" max="1" width="59.578125" bestFit="1" customWidth="1"/>
    <col min="2" max="2" width="13.41796875" bestFit="1" customWidth="1"/>
    <col min="3" max="3" width="7.26171875" style="31" bestFit="1" customWidth="1"/>
    <col min="4" max="4" width="11" bestFit="1" customWidth="1"/>
  </cols>
  <sheetData>
    <row r="1" spans="1:4" x14ac:dyDescent="0.55000000000000004">
      <c r="A1" t="s">
        <v>14</v>
      </c>
      <c r="B1" t="s">
        <v>13</v>
      </c>
      <c r="C1" s="31" t="s">
        <v>11</v>
      </c>
      <c r="D1" t="s">
        <v>12</v>
      </c>
    </row>
    <row r="2" spans="1:4" x14ac:dyDescent="0.55000000000000004">
      <c r="A2" t="s">
        <v>1</v>
      </c>
      <c r="B2" t="s">
        <v>28</v>
      </c>
      <c r="C2" s="31" t="s">
        <v>30</v>
      </c>
      <c r="D2">
        <v>62162114</v>
      </c>
    </row>
    <row r="3" spans="1:4" x14ac:dyDescent="0.55000000000000004">
      <c r="A3" t="s">
        <v>1</v>
      </c>
      <c r="B3" t="s">
        <v>28</v>
      </c>
      <c r="C3" s="31" t="s">
        <v>31</v>
      </c>
      <c r="D3">
        <v>68977983</v>
      </c>
    </row>
    <row r="4" spans="1:4" x14ac:dyDescent="0.55000000000000004">
      <c r="A4" t="s">
        <v>1</v>
      </c>
      <c r="B4" t="s">
        <v>28</v>
      </c>
      <c r="C4" s="31" t="s">
        <v>32</v>
      </c>
      <c r="D4">
        <v>81714252</v>
      </c>
    </row>
    <row r="5" spans="1:4" x14ac:dyDescent="0.55000000000000004">
      <c r="A5" t="s">
        <v>1</v>
      </c>
      <c r="B5" t="s">
        <v>28</v>
      </c>
      <c r="C5" s="31" t="s">
        <v>33</v>
      </c>
      <c r="D5">
        <v>80103712</v>
      </c>
    </row>
    <row r="6" spans="1:4" x14ac:dyDescent="0.55000000000000004">
      <c r="A6" t="s">
        <v>1</v>
      </c>
      <c r="B6" t="s">
        <v>28</v>
      </c>
      <c r="C6" s="31" t="s">
        <v>34</v>
      </c>
      <c r="D6">
        <v>106066472</v>
      </c>
    </row>
    <row r="7" spans="1:4" x14ac:dyDescent="0.55000000000000004">
      <c r="A7" t="s">
        <v>1</v>
      </c>
      <c r="B7" t="s">
        <v>29</v>
      </c>
      <c r="C7" s="31" t="s">
        <v>30</v>
      </c>
      <c r="D7">
        <v>105268932</v>
      </c>
    </row>
    <row r="8" spans="1:4" x14ac:dyDescent="0.55000000000000004">
      <c r="A8" t="s">
        <v>1</v>
      </c>
      <c r="B8" t="s">
        <v>29</v>
      </c>
      <c r="C8" s="31" t="s">
        <v>31</v>
      </c>
      <c r="D8">
        <v>120289074</v>
      </c>
    </row>
    <row r="9" spans="1:4" x14ac:dyDescent="0.55000000000000004">
      <c r="A9" t="s">
        <v>1</v>
      </c>
      <c r="B9" t="s">
        <v>29</v>
      </c>
      <c r="C9" s="31" t="s">
        <v>32</v>
      </c>
      <c r="D9">
        <v>134352932</v>
      </c>
    </row>
    <row r="10" spans="1:4" x14ac:dyDescent="0.55000000000000004">
      <c r="A10" t="s">
        <v>1</v>
      </c>
      <c r="B10" t="s">
        <v>29</v>
      </c>
      <c r="C10" s="31" t="s">
        <v>33</v>
      </c>
      <c r="D10">
        <v>137510793</v>
      </c>
    </row>
    <row r="11" spans="1:4" x14ac:dyDescent="0.55000000000000004">
      <c r="A11" t="s">
        <v>1</v>
      </c>
      <c r="B11" t="s">
        <v>29</v>
      </c>
      <c r="C11" s="31" t="s">
        <v>34</v>
      </c>
      <c r="D11">
        <v>144285593</v>
      </c>
    </row>
    <row r="12" spans="1:4" x14ac:dyDescent="0.55000000000000004">
      <c r="A12" t="s">
        <v>1</v>
      </c>
      <c r="B12" t="s">
        <v>0</v>
      </c>
      <c r="C12" s="31" t="s">
        <v>30</v>
      </c>
      <c r="D12">
        <v>-43106818</v>
      </c>
    </row>
    <row r="13" spans="1:4" x14ac:dyDescent="0.55000000000000004">
      <c r="A13" t="s">
        <v>1</v>
      </c>
      <c r="B13" t="s">
        <v>0</v>
      </c>
      <c r="C13" s="31" t="s">
        <v>31</v>
      </c>
      <c r="D13">
        <v>-51311091</v>
      </c>
    </row>
    <row r="14" spans="1:4" x14ac:dyDescent="0.55000000000000004">
      <c r="A14" t="s">
        <v>1</v>
      </c>
      <c r="B14" t="s">
        <v>0</v>
      </c>
      <c r="C14" s="31" t="s">
        <v>32</v>
      </c>
      <c r="D14">
        <v>-52638680</v>
      </c>
    </row>
    <row r="15" spans="1:4" x14ac:dyDescent="0.55000000000000004">
      <c r="A15" t="s">
        <v>1</v>
      </c>
      <c r="B15" t="s">
        <v>0</v>
      </c>
      <c r="C15" s="31" t="s">
        <v>33</v>
      </c>
      <c r="D15">
        <v>-57407081</v>
      </c>
    </row>
    <row r="16" spans="1:4" x14ac:dyDescent="0.55000000000000004">
      <c r="A16" t="s">
        <v>1</v>
      </c>
      <c r="B16" t="s">
        <v>0</v>
      </c>
      <c r="C16" s="31" t="s">
        <v>34</v>
      </c>
      <c r="D16">
        <v>-38219121</v>
      </c>
    </row>
    <row r="17" spans="1:4" x14ac:dyDescent="0.55000000000000004">
      <c r="A17" t="s">
        <v>2</v>
      </c>
      <c r="B17" t="s">
        <v>28</v>
      </c>
      <c r="C17" s="31" t="s">
        <v>30</v>
      </c>
      <c r="D17">
        <v>960974728</v>
      </c>
    </row>
    <row r="18" spans="1:4" x14ac:dyDescent="0.55000000000000004">
      <c r="A18" t="s">
        <v>2</v>
      </c>
      <c r="B18" t="s">
        <v>28</v>
      </c>
      <c r="C18" s="31" t="s">
        <v>31</v>
      </c>
      <c r="D18">
        <v>990007995</v>
      </c>
    </row>
    <row r="19" spans="1:4" x14ac:dyDescent="0.55000000000000004">
      <c r="A19" t="s">
        <v>2</v>
      </c>
      <c r="B19" t="s">
        <v>28</v>
      </c>
      <c r="C19" s="31" t="s">
        <v>32</v>
      </c>
      <c r="D19">
        <v>1101153790</v>
      </c>
    </row>
    <row r="20" spans="1:4" x14ac:dyDescent="0.55000000000000004">
      <c r="A20" t="s">
        <v>2</v>
      </c>
      <c r="B20" t="s">
        <v>28</v>
      </c>
      <c r="C20" s="31" t="s">
        <v>33</v>
      </c>
      <c r="D20">
        <v>1440953978</v>
      </c>
    </row>
    <row r="21" spans="1:4" x14ac:dyDescent="0.55000000000000004">
      <c r="A21" t="s">
        <v>2</v>
      </c>
      <c r="B21" t="s">
        <v>28</v>
      </c>
      <c r="C21" s="31" t="s">
        <v>34</v>
      </c>
      <c r="D21">
        <v>1770011514</v>
      </c>
    </row>
    <row r="22" spans="1:4" x14ac:dyDescent="0.55000000000000004">
      <c r="A22" t="s">
        <v>2</v>
      </c>
      <c r="B22" t="s">
        <v>29</v>
      </c>
      <c r="C22" s="31" t="s">
        <v>30</v>
      </c>
      <c r="D22">
        <v>214964726</v>
      </c>
    </row>
    <row r="23" spans="1:4" x14ac:dyDescent="0.55000000000000004">
      <c r="A23" t="s">
        <v>2</v>
      </c>
      <c r="B23" t="s">
        <v>29</v>
      </c>
      <c r="C23" s="31" t="s">
        <v>31</v>
      </c>
      <c r="D23">
        <v>196534084</v>
      </c>
    </row>
    <row r="24" spans="1:4" x14ac:dyDescent="0.55000000000000004">
      <c r="A24" t="s">
        <v>2</v>
      </c>
      <c r="B24" t="s">
        <v>29</v>
      </c>
      <c r="C24" s="31" t="s">
        <v>32</v>
      </c>
      <c r="D24">
        <v>228482954</v>
      </c>
    </row>
    <row r="25" spans="1:4" x14ac:dyDescent="0.55000000000000004">
      <c r="A25" t="s">
        <v>2</v>
      </c>
      <c r="B25" t="s">
        <v>29</v>
      </c>
      <c r="C25" s="31" t="s">
        <v>33</v>
      </c>
      <c r="D25">
        <v>306268059</v>
      </c>
    </row>
    <row r="26" spans="1:4" x14ac:dyDescent="0.55000000000000004">
      <c r="A26" t="s">
        <v>2</v>
      </c>
      <c r="B26" t="s">
        <v>29</v>
      </c>
      <c r="C26" s="31" t="s">
        <v>34</v>
      </c>
      <c r="D26">
        <v>384625477</v>
      </c>
    </row>
    <row r="27" spans="1:4" x14ac:dyDescent="0.55000000000000004">
      <c r="A27" t="s">
        <v>2</v>
      </c>
      <c r="B27" t="s">
        <v>0</v>
      </c>
      <c r="C27" s="31" t="s">
        <v>30</v>
      </c>
      <c r="D27">
        <v>746010002</v>
      </c>
    </row>
    <row r="28" spans="1:4" x14ac:dyDescent="0.55000000000000004">
      <c r="A28" t="s">
        <v>2</v>
      </c>
      <c r="B28" t="s">
        <v>0</v>
      </c>
      <c r="C28" s="31" t="s">
        <v>31</v>
      </c>
      <c r="D28">
        <v>793473911</v>
      </c>
    </row>
    <row r="29" spans="1:4" x14ac:dyDescent="0.55000000000000004">
      <c r="A29" t="s">
        <v>2</v>
      </c>
      <c r="B29" t="s">
        <v>0</v>
      </c>
      <c r="C29" s="31" t="s">
        <v>32</v>
      </c>
      <c r="D29">
        <v>872670836</v>
      </c>
    </row>
    <row r="30" spans="1:4" x14ac:dyDescent="0.55000000000000004">
      <c r="A30" t="s">
        <v>2</v>
      </c>
      <c r="B30" t="s">
        <v>0</v>
      </c>
      <c r="C30" s="31" t="s">
        <v>33</v>
      </c>
      <c r="D30">
        <v>1134685919</v>
      </c>
    </row>
    <row r="31" spans="1:4" x14ac:dyDescent="0.55000000000000004">
      <c r="A31" t="s">
        <v>2</v>
      </c>
      <c r="B31" t="s">
        <v>0</v>
      </c>
      <c r="C31" s="31" t="s">
        <v>34</v>
      </c>
      <c r="D31">
        <v>1385386037</v>
      </c>
    </row>
    <row r="32" spans="1:4" x14ac:dyDescent="0.55000000000000004">
      <c r="A32" t="s">
        <v>3</v>
      </c>
      <c r="B32" t="s">
        <v>28</v>
      </c>
      <c r="C32" s="31" t="s">
        <v>30</v>
      </c>
      <c r="D32">
        <v>9901478</v>
      </c>
    </row>
    <row r="33" spans="1:4" x14ac:dyDescent="0.55000000000000004">
      <c r="A33" t="s">
        <v>3</v>
      </c>
      <c r="B33" t="s">
        <v>28</v>
      </c>
      <c r="C33" s="31" t="s">
        <v>31</v>
      </c>
      <c r="D33">
        <v>12474892</v>
      </c>
    </row>
    <row r="34" spans="1:4" x14ac:dyDescent="0.55000000000000004">
      <c r="A34" t="s">
        <v>3</v>
      </c>
      <c r="B34" t="s">
        <v>28</v>
      </c>
      <c r="C34" s="31" t="s">
        <v>32</v>
      </c>
      <c r="D34">
        <v>7762323</v>
      </c>
    </row>
    <row r="35" spans="1:4" x14ac:dyDescent="0.55000000000000004">
      <c r="A35" t="s">
        <v>3</v>
      </c>
      <c r="B35" t="s">
        <v>28</v>
      </c>
      <c r="C35" s="31" t="s">
        <v>33</v>
      </c>
      <c r="D35">
        <v>8696648</v>
      </c>
    </row>
    <row r="36" spans="1:4" x14ac:dyDescent="0.55000000000000004">
      <c r="A36" t="s">
        <v>3</v>
      </c>
      <c r="B36" t="s">
        <v>28</v>
      </c>
      <c r="C36" s="31" t="s">
        <v>34</v>
      </c>
      <c r="D36">
        <v>8156908</v>
      </c>
    </row>
    <row r="37" spans="1:4" x14ac:dyDescent="0.55000000000000004">
      <c r="A37" t="s">
        <v>3</v>
      </c>
      <c r="B37" t="s">
        <v>29</v>
      </c>
      <c r="C37" s="31" t="s">
        <v>30</v>
      </c>
      <c r="D37">
        <v>14462834</v>
      </c>
    </row>
    <row r="38" spans="1:4" x14ac:dyDescent="0.55000000000000004">
      <c r="A38" t="s">
        <v>3</v>
      </c>
      <c r="B38" t="s">
        <v>29</v>
      </c>
      <c r="C38" s="31" t="s">
        <v>31</v>
      </c>
      <c r="D38">
        <v>11600639</v>
      </c>
    </row>
    <row r="39" spans="1:4" x14ac:dyDescent="0.55000000000000004">
      <c r="A39" t="s">
        <v>3</v>
      </c>
      <c r="B39" t="s">
        <v>29</v>
      </c>
      <c r="C39" s="31" t="s">
        <v>32</v>
      </c>
      <c r="D39">
        <v>12212781</v>
      </c>
    </row>
    <row r="40" spans="1:4" x14ac:dyDescent="0.55000000000000004">
      <c r="A40" t="s">
        <v>3</v>
      </c>
      <c r="B40" t="s">
        <v>29</v>
      </c>
      <c r="C40" s="31" t="s">
        <v>33</v>
      </c>
      <c r="D40">
        <v>17379267</v>
      </c>
    </row>
    <row r="41" spans="1:4" x14ac:dyDescent="0.55000000000000004">
      <c r="A41" t="s">
        <v>3</v>
      </c>
      <c r="B41" t="s">
        <v>29</v>
      </c>
      <c r="C41" s="31" t="s">
        <v>34</v>
      </c>
      <c r="D41">
        <v>22947921</v>
      </c>
    </row>
    <row r="42" spans="1:4" x14ac:dyDescent="0.55000000000000004">
      <c r="A42" t="s">
        <v>3</v>
      </c>
      <c r="B42" t="s">
        <v>0</v>
      </c>
      <c r="C42" s="31" t="s">
        <v>30</v>
      </c>
      <c r="D42">
        <v>-4561356</v>
      </c>
    </row>
    <row r="43" spans="1:4" x14ac:dyDescent="0.55000000000000004">
      <c r="A43" t="s">
        <v>3</v>
      </c>
      <c r="B43" t="s">
        <v>0</v>
      </c>
      <c r="C43" s="31" t="s">
        <v>31</v>
      </c>
      <c r="D43">
        <v>874253</v>
      </c>
    </row>
    <row r="44" spans="1:4" x14ac:dyDescent="0.55000000000000004">
      <c r="A44" t="s">
        <v>3</v>
      </c>
      <c r="B44" t="s">
        <v>0</v>
      </c>
      <c r="C44" s="31" t="s">
        <v>32</v>
      </c>
      <c r="D44">
        <v>-4450458</v>
      </c>
    </row>
    <row r="45" spans="1:4" x14ac:dyDescent="0.55000000000000004">
      <c r="A45" t="s">
        <v>3</v>
      </c>
      <c r="B45" t="s">
        <v>0</v>
      </c>
      <c r="C45" s="31" t="s">
        <v>33</v>
      </c>
      <c r="D45">
        <v>-8682619</v>
      </c>
    </row>
    <row r="46" spans="1:4" x14ac:dyDescent="0.55000000000000004">
      <c r="A46" t="s">
        <v>3</v>
      </c>
      <c r="B46" t="s">
        <v>0</v>
      </c>
      <c r="C46" s="31" t="s">
        <v>34</v>
      </c>
      <c r="D46">
        <v>-14791013</v>
      </c>
    </row>
    <row r="47" spans="1:4" x14ac:dyDescent="0.55000000000000004">
      <c r="A47" t="s">
        <v>4</v>
      </c>
      <c r="B47" t="s">
        <v>28</v>
      </c>
      <c r="C47" s="31" t="s">
        <v>30</v>
      </c>
      <c r="D47">
        <v>433981063</v>
      </c>
    </row>
    <row r="48" spans="1:4" x14ac:dyDescent="0.55000000000000004">
      <c r="A48" t="s">
        <v>4</v>
      </c>
      <c r="B48" t="s">
        <v>28</v>
      </c>
      <c r="C48" s="31" t="s">
        <v>31</v>
      </c>
      <c r="D48">
        <v>409946648</v>
      </c>
    </row>
    <row r="49" spans="1:4" x14ac:dyDescent="0.55000000000000004">
      <c r="A49" t="s">
        <v>4</v>
      </c>
      <c r="B49" t="s">
        <v>28</v>
      </c>
      <c r="C49" s="31" t="s">
        <v>32</v>
      </c>
      <c r="D49">
        <v>495414199</v>
      </c>
    </row>
    <row r="50" spans="1:4" ht="15.75" customHeight="1" x14ac:dyDescent="0.55000000000000004">
      <c r="A50" t="s">
        <v>4</v>
      </c>
      <c r="B50" t="s">
        <v>28</v>
      </c>
      <c r="C50" s="31" t="s">
        <v>33</v>
      </c>
      <c r="D50">
        <v>637818622</v>
      </c>
    </row>
    <row r="51" spans="1:4" ht="15.75" customHeight="1" x14ac:dyDescent="0.55000000000000004">
      <c r="A51" t="s">
        <v>4</v>
      </c>
      <c r="B51" t="s">
        <v>28</v>
      </c>
      <c r="C51" s="31" t="s">
        <v>34</v>
      </c>
      <c r="D51">
        <v>679934824</v>
      </c>
    </row>
    <row r="52" spans="1:4" x14ac:dyDescent="0.55000000000000004">
      <c r="A52" t="s">
        <v>4</v>
      </c>
      <c r="B52" t="s">
        <v>29</v>
      </c>
      <c r="C52" s="31" t="s">
        <v>30</v>
      </c>
      <c r="D52">
        <v>63657999</v>
      </c>
    </row>
    <row r="53" spans="1:4" x14ac:dyDescent="0.55000000000000004">
      <c r="A53" t="s">
        <v>4</v>
      </c>
      <c r="B53" t="s">
        <v>29</v>
      </c>
      <c r="C53" s="31" t="s">
        <v>31</v>
      </c>
      <c r="D53">
        <v>68843594</v>
      </c>
    </row>
    <row r="54" spans="1:4" x14ac:dyDescent="0.55000000000000004">
      <c r="A54" t="s">
        <v>4</v>
      </c>
      <c r="B54" t="s">
        <v>29</v>
      </c>
      <c r="C54" s="31" t="s">
        <v>32</v>
      </c>
      <c r="D54">
        <v>80483342</v>
      </c>
    </row>
    <row r="55" spans="1:4" x14ac:dyDescent="0.55000000000000004">
      <c r="A55" t="s">
        <v>4</v>
      </c>
      <c r="B55" t="s">
        <v>29</v>
      </c>
      <c r="C55" s="31" t="s">
        <v>33</v>
      </c>
      <c r="D55">
        <v>72108026</v>
      </c>
    </row>
    <row r="56" spans="1:4" x14ac:dyDescent="0.55000000000000004">
      <c r="A56" t="s">
        <v>4</v>
      </c>
      <c r="B56" t="s">
        <v>29</v>
      </c>
      <c r="C56" s="31" t="s">
        <v>34</v>
      </c>
      <c r="D56">
        <v>73807667</v>
      </c>
    </row>
    <row r="57" spans="1:4" x14ac:dyDescent="0.55000000000000004">
      <c r="A57" t="s">
        <v>4</v>
      </c>
      <c r="B57" t="s">
        <v>0</v>
      </c>
      <c r="C57" s="31" t="s">
        <v>30</v>
      </c>
      <c r="D57">
        <v>370323064</v>
      </c>
    </row>
    <row r="58" spans="1:4" x14ac:dyDescent="0.55000000000000004">
      <c r="A58" t="s">
        <v>4</v>
      </c>
      <c r="B58" t="s">
        <v>0</v>
      </c>
      <c r="C58" s="31" t="s">
        <v>31</v>
      </c>
      <c r="D58">
        <v>341103054</v>
      </c>
    </row>
    <row r="59" spans="1:4" x14ac:dyDescent="0.55000000000000004">
      <c r="A59" t="s">
        <v>4</v>
      </c>
      <c r="B59" t="s">
        <v>0</v>
      </c>
      <c r="C59" s="31" t="s">
        <v>32</v>
      </c>
      <c r="D59">
        <v>414930857</v>
      </c>
    </row>
    <row r="60" spans="1:4" x14ac:dyDescent="0.55000000000000004">
      <c r="A60" t="s">
        <v>4</v>
      </c>
      <c r="B60" t="s">
        <v>0</v>
      </c>
      <c r="C60" s="31" t="s">
        <v>33</v>
      </c>
      <c r="D60">
        <v>565710596</v>
      </c>
    </row>
    <row r="61" spans="1:4" x14ac:dyDescent="0.55000000000000004">
      <c r="A61" t="s">
        <v>4</v>
      </c>
      <c r="B61" t="s">
        <v>0</v>
      </c>
      <c r="C61" s="31" t="s">
        <v>34</v>
      </c>
      <c r="D61">
        <v>606127157</v>
      </c>
    </row>
    <row r="62" spans="1:4" x14ac:dyDescent="0.55000000000000004">
      <c r="A62" t="s">
        <v>5</v>
      </c>
      <c r="B62" t="s">
        <v>28</v>
      </c>
      <c r="C62" s="31" t="s">
        <v>30</v>
      </c>
      <c r="D62">
        <v>19226149</v>
      </c>
    </row>
    <row r="63" spans="1:4" x14ac:dyDescent="0.55000000000000004">
      <c r="A63" t="s">
        <v>5</v>
      </c>
      <c r="B63" t="s">
        <v>28</v>
      </c>
      <c r="C63" s="31" t="s">
        <v>31</v>
      </c>
      <c r="D63">
        <v>18144568</v>
      </c>
    </row>
    <row r="64" spans="1:4" x14ac:dyDescent="0.55000000000000004">
      <c r="A64" t="s">
        <v>5</v>
      </c>
      <c r="B64" t="s">
        <v>28</v>
      </c>
      <c r="C64" s="31" t="s">
        <v>32</v>
      </c>
      <c r="D64">
        <v>8058064</v>
      </c>
    </row>
    <row r="65" spans="1:4" x14ac:dyDescent="0.55000000000000004">
      <c r="A65" t="s">
        <v>5</v>
      </c>
      <c r="B65" t="s">
        <v>28</v>
      </c>
      <c r="C65" s="31" t="s">
        <v>33</v>
      </c>
      <c r="D65">
        <v>9355351</v>
      </c>
    </row>
    <row r="66" spans="1:4" x14ac:dyDescent="0.55000000000000004">
      <c r="A66" t="s">
        <v>5</v>
      </c>
      <c r="B66" t="s">
        <v>28</v>
      </c>
      <c r="C66" s="31" t="s">
        <v>34</v>
      </c>
      <c r="D66">
        <v>11400708</v>
      </c>
    </row>
    <row r="67" spans="1:4" x14ac:dyDescent="0.55000000000000004">
      <c r="A67" t="s">
        <v>5</v>
      </c>
      <c r="B67" t="s">
        <v>29</v>
      </c>
      <c r="C67" s="31" t="s">
        <v>30</v>
      </c>
      <c r="D67">
        <v>15670915</v>
      </c>
    </row>
    <row r="68" spans="1:4" x14ac:dyDescent="0.55000000000000004">
      <c r="A68" t="s">
        <v>5</v>
      </c>
      <c r="B68" t="s">
        <v>29</v>
      </c>
      <c r="C68" s="31" t="s">
        <v>31</v>
      </c>
      <c r="D68">
        <v>18100262</v>
      </c>
    </row>
    <row r="69" spans="1:4" x14ac:dyDescent="0.55000000000000004">
      <c r="A69" t="s">
        <v>5</v>
      </c>
      <c r="B69" t="s">
        <v>29</v>
      </c>
      <c r="C69" s="31" t="s">
        <v>32</v>
      </c>
      <c r="D69">
        <v>25416379</v>
      </c>
    </row>
    <row r="70" spans="1:4" x14ac:dyDescent="0.55000000000000004">
      <c r="A70" t="s">
        <v>5</v>
      </c>
      <c r="B70" t="s">
        <v>29</v>
      </c>
      <c r="C70" s="31" t="s">
        <v>33</v>
      </c>
      <c r="D70">
        <v>30023634</v>
      </c>
    </row>
    <row r="71" spans="1:4" x14ac:dyDescent="0.55000000000000004">
      <c r="A71" t="s">
        <v>5</v>
      </c>
      <c r="B71" t="s">
        <v>29</v>
      </c>
      <c r="C71" s="31" t="s">
        <v>34</v>
      </c>
      <c r="D71">
        <v>32867447.999999996</v>
      </c>
    </row>
    <row r="72" spans="1:4" x14ac:dyDescent="0.55000000000000004">
      <c r="A72" t="s">
        <v>5</v>
      </c>
      <c r="B72" t="s">
        <v>0</v>
      </c>
      <c r="C72" s="31" t="s">
        <v>30</v>
      </c>
      <c r="D72">
        <v>3555234</v>
      </c>
    </row>
    <row r="73" spans="1:4" x14ac:dyDescent="0.55000000000000004">
      <c r="A73" t="s">
        <v>5</v>
      </c>
      <c r="B73" t="s">
        <v>0</v>
      </c>
      <c r="C73" s="31" t="s">
        <v>31</v>
      </c>
      <c r="D73">
        <v>44306</v>
      </c>
    </row>
    <row r="74" spans="1:4" x14ac:dyDescent="0.55000000000000004">
      <c r="A74" t="s">
        <v>5</v>
      </c>
      <c r="B74" t="s">
        <v>0</v>
      </c>
      <c r="C74" s="31" t="s">
        <v>32</v>
      </c>
      <c r="D74">
        <v>-17358315</v>
      </c>
    </row>
    <row r="75" spans="1:4" x14ac:dyDescent="0.55000000000000004">
      <c r="A75" t="s">
        <v>5</v>
      </c>
      <c r="B75" t="s">
        <v>0</v>
      </c>
      <c r="C75" s="31" t="s">
        <v>33</v>
      </c>
      <c r="D75">
        <v>-20668283</v>
      </c>
    </row>
    <row r="76" spans="1:4" x14ac:dyDescent="0.55000000000000004">
      <c r="A76" t="s">
        <v>5</v>
      </c>
      <c r="B76" t="s">
        <v>0</v>
      </c>
      <c r="C76" s="31" t="s">
        <v>34</v>
      </c>
      <c r="D76">
        <v>-21466740</v>
      </c>
    </row>
    <row r="77" spans="1:4" x14ac:dyDescent="0.55000000000000004">
      <c r="A77" t="s">
        <v>6</v>
      </c>
      <c r="B77" t="s">
        <v>28</v>
      </c>
      <c r="C77" s="31" t="s">
        <v>30</v>
      </c>
      <c r="D77">
        <v>1057285537</v>
      </c>
    </row>
    <row r="78" spans="1:4" x14ac:dyDescent="0.55000000000000004">
      <c r="A78" t="s">
        <v>6</v>
      </c>
      <c r="B78" t="s">
        <v>28</v>
      </c>
      <c r="C78" s="31" t="s">
        <v>31</v>
      </c>
      <c r="D78">
        <v>1231747813</v>
      </c>
    </row>
    <row r="79" spans="1:4" x14ac:dyDescent="0.55000000000000004">
      <c r="A79" t="s">
        <v>6</v>
      </c>
      <c r="B79" t="s">
        <v>28</v>
      </c>
      <c r="C79" s="31" t="s">
        <v>32</v>
      </c>
      <c r="D79">
        <v>1509508346</v>
      </c>
    </row>
    <row r="80" spans="1:4" ht="15.75" customHeight="1" x14ac:dyDescent="0.55000000000000004">
      <c r="A80" t="s">
        <v>6</v>
      </c>
      <c r="B80" t="s">
        <v>28</v>
      </c>
      <c r="C80" s="31" t="s">
        <v>33</v>
      </c>
      <c r="D80">
        <v>1534316757</v>
      </c>
    </row>
    <row r="81" spans="1:4" ht="15.75" customHeight="1" x14ac:dyDescent="0.55000000000000004">
      <c r="A81" t="s">
        <v>6</v>
      </c>
      <c r="B81" t="s">
        <v>28</v>
      </c>
      <c r="C81" s="31" t="s">
        <v>34</v>
      </c>
      <c r="D81">
        <v>1389672447</v>
      </c>
    </row>
    <row r="82" spans="1:4" x14ac:dyDescent="0.55000000000000004">
      <c r="A82" t="s">
        <v>6</v>
      </c>
      <c r="B82" t="s">
        <v>29</v>
      </c>
      <c r="C82" s="31" t="s">
        <v>30</v>
      </c>
      <c r="D82">
        <v>172584368</v>
      </c>
    </row>
    <row r="83" spans="1:4" x14ac:dyDescent="0.55000000000000004">
      <c r="A83" t="s">
        <v>6</v>
      </c>
      <c r="B83" t="s">
        <v>29</v>
      </c>
      <c r="C83" s="31" t="s">
        <v>31</v>
      </c>
      <c r="D83">
        <v>184201385</v>
      </c>
    </row>
    <row r="84" spans="1:4" x14ac:dyDescent="0.55000000000000004">
      <c r="A84" t="s">
        <v>6</v>
      </c>
      <c r="B84" t="s">
        <v>29</v>
      </c>
      <c r="C84" s="31" t="s">
        <v>32</v>
      </c>
      <c r="D84">
        <v>237786142</v>
      </c>
    </row>
    <row r="85" spans="1:4" x14ac:dyDescent="0.55000000000000004">
      <c r="A85" t="s">
        <v>6</v>
      </c>
      <c r="B85" t="s">
        <v>29</v>
      </c>
      <c r="C85" s="31" t="s">
        <v>33</v>
      </c>
      <c r="D85">
        <v>252385520</v>
      </c>
    </row>
    <row r="86" spans="1:4" x14ac:dyDescent="0.55000000000000004">
      <c r="A86" t="s">
        <v>6</v>
      </c>
      <c r="B86" t="s">
        <v>29</v>
      </c>
      <c r="C86" s="31" t="s">
        <v>34</v>
      </c>
      <c r="D86">
        <v>292044051</v>
      </c>
    </row>
    <row r="87" spans="1:4" x14ac:dyDescent="0.55000000000000004">
      <c r="A87" t="s">
        <v>6</v>
      </c>
      <c r="B87" t="s">
        <v>0</v>
      </c>
      <c r="C87" s="31" t="s">
        <v>30</v>
      </c>
      <c r="D87">
        <v>884701169</v>
      </c>
    </row>
    <row r="88" spans="1:4" x14ac:dyDescent="0.55000000000000004">
      <c r="A88" t="s">
        <v>6</v>
      </c>
      <c r="B88" t="s">
        <v>0</v>
      </c>
      <c r="C88" s="31" t="s">
        <v>31</v>
      </c>
      <c r="D88">
        <v>1047546428</v>
      </c>
    </row>
    <row r="89" spans="1:4" x14ac:dyDescent="0.55000000000000004">
      <c r="A89" t="s">
        <v>6</v>
      </c>
      <c r="B89" t="s">
        <v>0</v>
      </c>
      <c r="C89" s="31" t="s">
        <v>32</v>
      </c>
      <c r="D89">
        <v>1271722204</v>
      </c>
    </row>
    <row r="90" spans="1:4" x14ac:dyDescent="0.55000000000000004">
      <c r="A90" t="s">
        <v>6</v>
      </c>
      <c r="B90" t="s">
        <v>0</v>
      </c>
      <c r="C90" s="31" t="s">
        <v>33</v>
      </c>
      <c r="D90">
        <v>1281931237</v>
      </c>
    </row>
    <row r="91" spans="1:4" x14ac:dyDescent="0.55000000000000004">
      <c r="A91" t="s">
        <v>6</v>
      </c>
      <c r="B91" t="s">
        <v>0</v>
      </c>
      <c r="C91" s="31" t="s">
        <v>34</v>
      </c>
      <c r="D91">
        <v>1097628396</v>
      </c>
    </row>
    <row r="92" spans="1:4" x14ac:dyDescent="0.55000000000000004">
      <c r="A92" t="s">
        <v>7</v>
      </c>
      <c r="B92" t="s">
        <v>28</v>
      </c>
      <c r="C92" s="31" t="s">
        <v>30</v>
      </c>
      <c r="D92">
        <v>59104271</v>
      </c>
    </row>
    <row r="93" spans="1:4" x14ac:dyDescent="0.55000000000000004">
      <c r="A93" t="s">
        <v>7</v>
      </c>
      <c r="B93" t="s">
        <v>28</v>
      </c>
      <c r="C93" s="31" t="s">
        <v>31</v>
      </c>
      <c r="D93">
        <v>60631215</v>
      </c>
    </row>
    <row r="94" spans="1:4" x14ac:dyDescent="0.55000000000000004">
      <c r="A94" t="s">
        <v>7</v>
      </c>
      <c r="B94" t="s">
        <v>28</v>
      </c>
      <c r="C94" s="31" t="s">
        <v>32</v>
      </c>
      <c r="D94">
        <v>47478527</v>
      </c>
    </row>
    <row r="95" spans="1:4" ht="15.75" customHeight="1" x14ac:dyDescent="0.55000000000000004">
      <c r="A95" t="s">
        <v>7</v>
      </c>
      <c r="B95" t="s">
        <v>28</v>
      </c>
      <c r="C95" s="31" t="s">
        <v>33</v>
      </c>
      <c r="D95">
        <v>55474632</v>
      </c>
    </row>
    <row r="96" spans="1:4" ht="15.75" customHeight="1" x14ac:dyDescent="0.55000000000000004">
      <c r="A96" t="s">
        <v>7</v>
      </c>
      <c r="B96" t="s">
        <v>28</v>
      </c>
      <c r="C96" s="31" t="s">
        <v>34</v>
      </c>
      <c r="D96">
        <v>56589136</v>
      </c>
    </row>
    <row r="97" spans="1:4" x14ac:dyDescent="0.55000000000000004">
      <c r="A97" t="s">
        <v>7</v>
      </c>
      <c r="B97" t="s">
        <v>29</v>
      </c>
      <c r="C97" s="31" t="s">
        <v>30</v>
      </c>
      <c r="D97">
        <v>20910412</v>
      </c>
    </row>
    <row r="98" spans="1:4" x14ac:dyDescent="0.55000000000000004">
      <c r="A98" t="s">
        <v>7</v>
      </c>
      <c r="B98" t="s">
        <v>29</v>
      </c>
      <c r="C98" s="31" t="s">
        <v>31</v>
      </c>
      <c r="D98">
        <v>21220671</v>
      </c>
    </row>
    <row r="99" spans="1:4" x14ac:dyDescent="0.55000000000000004">
      <c r="A99" t="s">
        <v>7</v>
      </c>
      <c r="B99" t="s">
        <v>29</v>
      </c>
      <c r="C99" s="31" t="s">
        <v>32</v>
      </c>
      <c r="D99">
        <v>19513612</v>
      </c>
    </row>
    <row r="100" spans="1:4" x14ac:dyDescent="0.55000000000000004">
      <c r="A100" t="s">
        <v>7</v>
      </c>
      <c r="B100" t="s">
        <v>29</v>
      </c>
      <c r="C100" s="31" t="s">
        <v>33</v>
      </c>
      <c r="D100">
        <v>26867618</v>
      </c>
    </row>
    <row r="101" spans="1:4" x14ac:dyDescent="0.55000000000000004">
      <c r="A101" t="s">
        <v>7</v>
      </c>
      <c r="B101" t="s">
        <v>29</v>
      </c>
      <c r="C101" s="31" t="s">
        <v>34</v>
      </c>
      <c r="D101">
        <v>27641401</v>
      </c>
    </row>
    <row r="102" spans="1:4" x14ac:dyDescent="0.55000000000000004">
      <c r="A102" t="s">
        <v>7</v>
      </c>
      <c r="B102" t="s">
        <v>0</v>
      </c>
      <c r="C102" s="31" t="s">
        <v>30</v>
      </c>
      <c r="D102">
        <v>38193859</v>
      </c>
    </row>
    <row r="103" spans="1:4" x14ac:dyDescent="0.55000000000000004">
      <c r="A103" t="s">
        <v>7</v>
      </c>
      <c r="B103" t="s">
        <v>0</v>
      </c>
      <c r="C103" s="31" t="s">
        <v>31</v>
      </c>
      <c r="D103">
        <v>39410544</v>
      </c>
    </row>
    <row r="104" spans="1:4" x14ac:dyDescent="0.55000000000000004">
      <c r="A104" t="s">
        <v>7</v>
      </c>
      <c r="B104" t="s">
        <v>0</v>
      </c>
      <c r="C104" s="31" t="s">
        <v>32</v>
      </c>
      <c r="D104">
        <v>27964915</v>
      </c>
    </row>
    <row r="105" spans="1:4" x14ac:dyDescent="0.55000000000000004">
      <c r="A105" t="s">
        <v>7</v>
      </c>
      <c r="B105" t="s">
        <v>0</v>
      </c>
      <c r="C105" s="31" t="s">
        <v>33</v>
      </c>
      <c r="D105">
        <v>28607014</v>
      </c>
    </row>
    <row r="106" spans="1:4" x14ac:dyDescent="0.55000000000000004">
      <c r="A106" t="s">
        <v>7</v>
      </c>
      <c r="B106" t="s">
        <v>0</v>
      </c>
      <c r="C106" s="31" t="s">
        <v>34</v>
      </c>
      <c r="D106">
        <v>28947735</v>
      </c>
    </row>
    <row r="107" spans="1:4" x14ac:dyDescent="0.55000000000000004">
      <c r="A107" t="s">
        <v>8</v>
      </c>
      <c r="B107" t="s">
        <v>28</v>
      </c>
      <c r="C107" s="31" t="s">
        <v>30</v>
      </c>
      <c r="D107">
        <v>26853161</v>
      </c>
    </row>
    <row r="108" spans="1:4" x14ac:dyDescent="0.55000000000000004">
      <c r="A108" t="s">
        <v>8</v>
      </c>
      <c r="B108" t="s">
        <v>28</v>
      </c>
      <c r="C108" s="31" t="s">
        <v>31</v>
      </c>
      <c r="D108">
        <v>33539250.999999996</v>
      </c>
    </row>
    <row r="109" spans="1:4" x14ac:dyDescent="0.55000000000000004">
      <c r="A109" t="s">
        <v>8</v>
      </c>
      <c r="B109" t="s">
        <v>28</v>
      </c>
      <c r="C109" s="31" t="s">
        <v>32</v>
      </c>
      <c r="D109">
        <v>33558124</v>
      </c>
    </row>
    <row r="110" spans="1:4" ht="15.75" customHeight="1" x14ac:dyDescent="0.55000000000000004">
      <c r="A110" t="s">
        <v>8</v>
      </c>
      <c r="B110" t="s">
        <v>28</v>
      </c>
      <c r="C110" s="31" t="s">
        <v>33</v>
      </c>
      <c r="D110">
        <v>44563640</v>
      </c>
    </row>
    <row r="111" spans="1:4" ht="15.75" customHeight="1" x14ac:dyDescent="0.55000000000000004">
      <c r="A111" t="s">
        <v>8</v>
      </c>
      <c r="B111" t="s">
        <v>28</v>
      </c>
      <c r="C111" s="31" t="s">
        <v>34</v>
      </c>
      <c r="D111">
        <v>53398345</v>
      </c>
    </row>
    <row r="112" spans="1:4" x14ac:dyDescent="0.55000000000000004">
      <c r="A112" t="s">
        <v>8</v>
      </c>
      <c r="B112" t="s">
        <v>29</v>
      </c>
      <c r="C112" s="31" t="s">
        <v>30</v>
      </c>
      <c r="D112">
        <v>47126066</v>
      </c>
    </row>
    <row r="113" spans="1:4" x14ac:dyDescent="0.55000000000000004">
      <c r="A113" t="s">
        <v>8</v>
      </c>
      <c r="B113" t="s">
        <v>29</v>
      </c>
      <c r="C113" s="31" t="s">
        <v>31</v>
      </c>
      <c r="D113">
        <v>51430370</v>
      </c>
    </row>
    <row r="114" spans="1:4" x14ac:dyDescent="0.55000000000000004">
      <c r="A114" t="s">
        <v>8</v>
      </c>
      <c r="B114" t="s">
        <v>29</v>
      </c>
      <c r="C114" s="31" t="s">
        <v>32</v>
      </c>
      <c r="D114">
        <v>54980430</v>
      </c>
    </row>
    <row r="115" spans="1:4" x14ac:dyDescent="0.55000000000000004">
      <c r="A115" t="s">
        <v>8</v>
      </c>
      <c r="B115" t="s">
        <v>29</v>
      </c>
      <c r="C115" s="31" t="s">
        <v>33</v>
      </c>
      <c r="D115">
        <v>67791605</v>
      </c>
    </row>
    <row r="116" spans="1:4" x14ac:dyDescent="0.55000000000000004">
      <c r="A116" t="s">
        <v>8</v>
      </c>
      <c r="B116" t="s">
        <v>29</v>
      </c>
      <c r="C116" s="31" t="s">
        <v>34</v>
      </c>
      <c r="D116">
        <v>76399068</v>
      </c>
    </row>
    <row r="117" spans="1:4" x14ac:dyDescent="0.55000000000000004">
      <c r="A117" t="s">
        <v>8</v>
      </c>
      <c r="B117" t="s">
        <v>0</v>
      </c>
      <c r="C117" s="31" t="s">
        <v>30</v>
      </c>
      <c r="D117">
        <v>-20272905</v>
      </c>
    </row>
    <row r="118" spans="1:4" x14ac:dyDescent="0.55000000000000004">
      <c r="A118" t="s">
        <v>8</v>
      </c>
      <c r="B118" t="s">
        <v>0</v>
      </c>
      <c r="C118" s="31" t="s">
        <v>31</v>
      </c>
      <c r="D118">
        <v>-17891119</v>
      </c>
    </row>
    <row r="119" spans="1:4" x14ac:dyDescent="0.55000000000000004">
      <c r="A119" t="s">
        <v>8</v>
      </c>
      <c r="B119" t="s">
        <v>0</v>
      </c>
      <c r="C119" s="31" t="s">
        <v>32</v>
      </c>
      <c r="D119">
        <v>-21422306</v>
      </c>
    </row>
    <row r="120" spans="1:4" x14ac:dyDescent="0.55000000000000004">
      <c r="A120" t="s">
        <v>8</v>
      </c>
      <c r="B120" t="s">
        <v>0</v>
      </c>
      <c r="C120" s="31" t="s">
        <v>33</v>
      </c>
      <c r="D120">
        <v>-23227965</v>
      </c>
    </row>
    <row r="121" spans="1:4" x14ac:dyDescent="0.55000000000000004">
      <c r="A121" t="s">
        <v>8</v>
      </c>
      <c r="B121" t="s">
        <v>0</v>
      </c>
      <c r="C121" s="31" t="s">
        <v>34</v>
      </c>
      <c r="D121">
        <v>-23000723</v>
      </c>
    </row>
    <row r="122" spans="1:4" x14ac:dyDescent="0.55000000000000004">
      <c r="A122" t="s">
        <v>9</v>
      </c>
      <c r="B122" t="s">
        <v>28</v>
      </c>
      <c r="C122" s="31" t="s">
        <v>30</v>
      </c>
      <c r="D122">
        <v>17391212</v>
      </c>
    </row>
    <row r="123" spans="1:4" x14ac:dyDescent="0.55000000000000004">
      <c r="A123" t="s">
        <v>9</v>
      </c>
      <c r="B123" t="s">
        <v>28</v>
      </c>
      <c r="C123" s="31" t="s">
        <v>31</v>
      </c>
      <c r="D123">
        <v>15104218</v>
      </c>
    </row>
    <row r="124" spans="1:4" x14ac:dyDescent="0.55000000000000004">
      <c r="A124" t="s">
        <v>9</v>
      </c>
      <c r="B124" t="s">
        <v>28</v>
      </c>
      <c r="C124" s="31" t="s">
        <v>32</v>
      </c>
      <c r="D124">
        <v>22174059</v>
      </c>
    </row>
    <row r="125" spans="1:4" ht="15.75" customHeight="1" x14ac:dyDescent="0.55000000000000004">
      <c r="A125" t="s">
        <v>9</v>
      </c>
      <c r="B125" t="s">
        <v>28</v>
      </c>
      <c r="C125" s="31" t="s">
        <v>33</v>
      </c>
      <c r="D125">
        <v>25567252</v>
      </c>
    </row>
    <row r="126" spans="1:4" ht="15.75" customHeight="1" x14ac:dyDescent="0.55000000000000004">
      <c r="A126" t="s">
        <v>9</v>
      </c>
      <c r="B126" t="s">
        <v>28</v>
      </c>
      <c r="C126" s="31" t="s">
        <v>34</v>
      </c>
      <c r="D126">
        <v>41599957</v>
      </c>
    </row>
    <row r="127" spans="1:4" x14ac:dyDescent="0.55000000000000004">
      <c r="A127" t="s">
        <v>9</v>
      </c>
      <c r="B127" t="s">
        <v>29</v>
      </c>
      <c r="C127" s="31" t="s">
        <v>30</v>
      </c>
      <c r="D127">
        <v>126046129</v>
      </c>
    </row>
    <row r="128" spans="1:4" x14ac:dyDescent="0.55000000000000004">
      <c r="A128" t="s">
        <v>9</v>
      </c>
      <c r="B128" t="s">
        <v>29</v>
      </c>
      <c r="C128" s="31" t="s">
        <v>31</v>
      </c>
      <c r="D128">
        <v>124186422</v>
      </c>
    </row>
    <row r="129" spans="1:4" x14ac:dyDescent="0.55000000000000004">
      <c r="A129" t="s">
        <v>9</v>
      </c>
      <c r="B129" t="s">
        <v>29</v>
      </c>
      <c r="C129" s="31" t="s">
        <v>32</v>
      </c>
      <c r="D129">
        <v>128414001</v>
      </c>
    </row>
    <row r="130" spans="1:4" x14ac:dyDescent="0.55000000000000004">
      <c r="A130" t="s">
        <v>9</v>
      </c>
      <c r="B130" t="s">
        <v>29</v>
      </c>
      <c r="C130" s="31" t="s">
        <v>33</v>
      </c>
      <c r="D130">
        <v>146921118</v>
      </c>
    </row>
    <row r="131" spans="1:4" x14ac:dyDescent="0.55000000000000004">
      <c r="A131" t="s">
        <v>9</v>
      </c>
      <c r="B131" t="s">
        <v>29</v>
      </c>
      <c r="C131" s="31" t="s">
        <v>34</v>
      </c>
      <c r="D131">
        <v>167744555</v>
      </c>
    </row>
    <row r="132" spans="1:4" x14ac:dyDescent="0.55000000000000004">
      <c r="A132" t="s">
        <v>9</v>
      </c>
      <c r="B132" t="s">
        <v>0</v>
      </c>
      <c r="C132" s="31" t="s">
        <v>30</v>
      </c>
      <c r="D132">
        <v>-108654917</v>
      </c>
    </row>
    <row r="133" spans="1:4" x14ac:dyDescent="0.55000000000000004">
      <c r="A133" t="s">
        <v>9</v>
      </c>
      <c r="B133" t="s">
        <v>0</v>
      </c>
      <c r="C133" s="31" t="s">
        <v>31</v>
      </c>
      <c r="D133">
        <v>-109082204</v>
      </c>
    </row>
    <row r="134" spans="1:4" x14ac:dyDescent="0.55000000000000004">
      <c r="A134" t="s">
        <v>9</v>
      </c>
      <c r="B134" t="s">
        <v>0</v>
      </c>
      <c r="C134" s="31" t="s">
        <v>32</v>
      </c>
      <c r="D134">
        <v>-106239942</v>
      </c>
    </row>
    <row r="135" spans="1:4" x14ac:dyDescent="0.55000000000000004">
      <c r="A135" t="s">
        <v>9</v>
      </c>
      <c r="B135" t="s">
        <v>0</v>
      </c>
      <c r="C135" s="31" t="s">
        <v>33</v>
      </c>
      <c r="D135">
        <v>-121353866</v>
      </c>
    </row>
    <row r="136" spans="1:4" x14ac:dyDescent="0.55000000000000004">
      <c r="A136" t="s">
        <v>9</v>
      </c>
      <c r="B136" t="s">
        <v>0</v>
      </c>
      <c r="C136" s="31" t="s">
        <v>34</v>
      </c>
      <c r="D136">
        <v>-126144598</v>
      </c>
    </row>
    <row r="137" spans="1:4" x14ac:dyDescent="0.55000000000000004">
      <c r="A137" t="s">
        <v>10</v>
      </c>
      <c r="B137" t="s">
        <v>28</v>
      </c>
      <c r="C137" s="31" t="s">
        <v>30</v>
      </c>
      <c r="D137">
        <v>217062</v>
      </c>
    </row>
    <row r="138" spans="1:4" x14ac:dyDescent="0.55000000000000004">
      <c r="A138" t="s">
        <v>10</v>
      </c>
      <c r="B138" t="s">
        <v>28</v>
      </c>
      <c r="C138" s="31" t="s">
        <v>31</v>
      </c>
      <c r="D138">
        <v>361045</v>
      </c>
    </row>
    <row r="139" spans="1:4" x14ac:dyDescent="0.55000000000000004">
      <c r="A139" t="s">
        <v>10</v>
      </c>
      <c r="B139" t="s">
        <v>28</v>
      </c>
      <c r="C139" s="31" t="s">
        <v>32</v>
      </c>
      <c r="D139">
        <v>624261</v>
      </c>
    </row>
    <row r="140" spans="1:4" x14ac:dyDescent="0.55000000000000004">
      <c r="A140" t="s">
        <v>10</v>
      </c>
      <c r="B140" t="s">
        <v>28</v>
      </c>
      <c r="C140" s="31" t="s">
        <v>33</v>
      </c>
      <c r="D140">
        <v>526368</v>
      </c>
    </row>
    <row r="141" spans="1:4" x14ac:dyDescent="0.55000000000000004">
      <c r="A141" t="s">
        <v>10</v>
      </c>
      <c r="B141" t="s">
        <v>28</v>
      </c>
      <c r="C141" s="31" t="s">
        <v>34</v>
      </c>
      <c r="D141">
        <v>3314203</v>
      </c>
    </row>
    <row r="142" spans="1:4" x14ac:dyDescent="0.55000000000000004">
      <c r="A142" t="s">
        <v>10</v>
      </c>
      <c r="B142" t="s">
        <v>29</v>
      </c>
      <c r="C142" s="31" t="s">
        <v>30</v>
      </c>
      <c r="D142">
        <v>118772592</v>
      </c>
    </row>
    <row r="143" spans="1:4" x14ac:dyDescent="0.55000000000000004">
      <c r="A143" t="s">
        <v>10</v>
      </c>
      <c r="B143" t="s">
        <v>29</v>
      </c>
      <c r="C143" s="31" t="s">
        <v>31</v>
      </c>
      <c r="D143">
        <v>112447503</v>
      </c>
    </row>
    <row r="144" spans="1:4" x14ac:dyDescent="0.55000000000000004">
      <c r="A144" t="s">
        <v>10</v>
      </c>
      <c r="B144" t="s">
        <v>29</v>
      </c>
      <c r="C144" s="31" t="s">
        <v>32</v>
      </c>
      <c r="D144">
        <v>124308653</v>
      </c>
    </row>
    <row r="145" spans="1:4" x14ac:dyDescent="0.55000000000000004">
      <c r="A145" t="s">
        <v>10</v>
      </c>
      <c r="B145" t="s">
        <v>29</v>
      </c>
      <c r="C145" s="31" t="s">
        <v>33</v>
      </c>
      <c r="D145">
        <v>117406683</v>
      </c>
    </row>
    <row r="146" spans="1:4" x14ac:dyDescent="0.55000000000000004">
      <c r="A146" t="s">
        <v>10</v>
      </c>
      <c r="B146" t="s">
        <v>29</v>
      </c>
      <c r="C146" s="31" t="s">
        <v>34</v>
      </c>
      <c r="D146">
        <v>115755588</v>
      </c>
    </row>
    <row r="147" spans="1:4" x14ac:dyDescent="0.55000000000000004">
      <c r="A147" t="s">
        <v>10</v>
      </c>
      <c r="B147" t="s">
        <v>0</v>
      </c>
      <c r="C147" s="31" t="s">
        <v>30</v>
      </c>
      <c r="D147">
        <v>-118555530</v>
      </c>
    </row>
    <row r="148" spans="1:4" x14ac:dyDescent="0.55000000000000004">
      <c r="A148" t="s">
        <v>10</v>
      </c>
      <c r="B148" t="s">
        <v>0</v>
      </c>
      <c r="C148" s="31" t="s">
        <v>31</v>
      </c>
      <c r="D148">
        <v>-112086458</v>
      </c>
    </row>
    <row r="149" spans="1:4" x14ac:dyDescent="0.55000000000000004">
      <c r="A149" t="s">
        <v>10</v>
      </c>
      <c r="B149" t="s">
        <v>0</v>
      </c>
      <c r="C149" s="31" t="s">
        <v>32</v>
      </c>
      <c r="D149">
        <v>-123684392</v>
      </c>
    </row>
    <row r="150" spans="1:4" x14ac:dyDescent="0.55000000000000004">
      <c r="A150" t="s">
        <v>10</v>
      </c>
      <c r="B150" t="s">
        <v>0</v>
      </c>
      <c r="C150" s="31" t="s">
        <v>33</v>
      </c>
      <c r="D150">
        <v>-116880315</v>
      </c>
    </row>
    <row r="151" spans="1:4" x14ac:dyDescent="0.55000000000000004">
      <c r="A151" t="s">
        <v>10</v>
      </c>
      <c r="B151" t="s">
        <v>0</v>
      </c>
      <c r="C151" s="31" t="s">
        <v>34</v>
      </c>
      <c r="D151">
        <v>-112441385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8" sqref="B18"/>
    </sheetView>
  </sheetViews>
  <sheetFormatPr defaultRowHeight="14.4" x14ac:dyDescent="0.55000000000000004"/>
  <cols>
    <col min="1" max="1" width="51.578125" bestFit="1" customWidth="1"/>
    <col min="2" max="2" width="14.68359375" bestFit="1" customWidth="1"/>
    <col min="3" max="6" width="10.68359375" bestFit="1" customWidth="1"/>
    <col min="7" max="7" width="11.68359375" bestFit="1" customWidth="1"/>
  </cols>
  <sheetData>
    <row r="1" spans="1:7" x14ac:dyDescent="0.55000000000000004">
      <c r="A1" s="32" t="s">
        <v>13</v>
      </c>
      <c r="B1" t="s">
        <v>0</v>
      </c>
    </row>
    <row r="3" spans="1:7" x14ac:dyDescent="0.55000000000000004">
      <c r="A3" s="32" t="s">
        <v>27</v>
      </c>
      <c r="B3" s="32" t="s">
        <v>26</v>
      </c>
    </row>
    <row r="4" spans="1:7" x14ac:dyDescent="0.55000000000000004">
      <c r="A4" s="32" t="s">
        <v>24</v>
      </c>
      <c r="B4" t="s">
        <v>30</v>
      </c>
      <c r="C4" t="s">
        <v>31</v>
      </c>
      <c r="D4" t="s">
        <v>32</v>
      </c>
      <c r="E4" t="s">
        <v>33</v>
      </c>
      <c r="F4" t="s">
        <v>34</v>
      </c>
      <c r="G4" t="s">
        <v>25</v>
      </c>
    </row>
    <row r="5" spans="1:7" x14ac:dyDescent="0.55000000000000004">
      <c r="A5" s="31" t="s">
        <v>1</v>
      </c>
      <c r="B5" s="1">
        <v>-43106818</v>
      </c>
      <c r="C5" s="1">
        <v>-51311091</v>
      </c>
      <c r="D5" s="1">
        <v>-52638680</v>
      </c>
      <c r="E5" s="1">
        <v>-57407081</v>
      </c>
      <c r="F5" s="1">
        <v>-38219121</v>
      </c>
      <c r="G5" s="1">
        <v>-242682791</v>
      </c>
    </row>
    <row r="6" spans="1:7" x14ac:dyDescent="0.55000000000000004">
      <c r="A6" s="31" t="s">
        <v>8</v>
      </c>
      <c r="B6" s="1">
        <v>-20272905</v>
      </c>
      <c r="C6" s="1">
        <v>-17891119</v>
      </c>
      <c r="D6" s="1">
        <v>-21422306</v>
      </c>
      <c r="E6" s="1">
        <v>-23227965</v>
      </c>
      <c r="F6" s="1">
        <v>-23000723</v>
      </c>
      <c r="G6" s="1">
        <v>-105815018</v>
      </c>
    </row>
    <row r="7" spans="1:7" x14ac:dyDescent="0.55000000000000004">
      <c r="A7" s="31" t="s">
        <v>10</v>
      </c>
      <c r="B7" s="1">
        <v>-118555530</v>
      </c>
      <c r="C7" s="1">
        <v>-112086458</v>
      </c>
      <c r="D7" s="1">
        <v>-123684392</v>
      </c>
      <c r="E7" s="1">
        <v>-116880315</v>
      </c>
      <c r="F7" s="1">
        <v>-112441385</v>
      </c>
      <c r="G7" s="1">
        <v>-583648080</v>
      </c>
    </row>
    <row r="8" spans="1:7" x14ac:dyDescent="0.55000000000000004">
      <c r="A8" s="31" t="s">
        <v>5</v>
      </c>
      <c r="B8" s="1">
        <v>3555234</v>
      </c>
      <c r="C8" s="1">
        <v>44306</v>
      </c>
      <c r="D8" s="1">
        <v>-17358315</v>
      </c>
      <c r="E8" s="1">
        <v>-20668283</v>
      </c>
      <c r="F8" s="1">
        <v>-21466740</v>
      </c>
      <c r="G8" s="1">
        <v>-55893798</v>
      </c>
    </row>
    <row r="9" spans="1:7" x14ac:dyDescent="0.55000000000000004">
      <c r="A9" s="31" t="s">
        <v>4</v>
      </c>
      <c r="B9" s="1">
        <v>370323064</v>
      </c>
      <c r="C9" s="1">
        <v>341103054</v>
      </c>
      <c r="D9" s="1">
        <v>414930857</v>
      </c>
      <c r="E9" s="1">
        <v>565710596</v>
      </c>
      <c r="F9" s="1">
        <v>606127157</v>
      </c>
      <c r="G9" s="1">
        <v>2298194728</v>
      </c>
    </row>
    <row r="10" spans="1:7" x14ac:dyDescent="0.55000000000000004">
      <c r="A10" s="31" t="s">
        <v>2</v>
      </c>
      <c r="B10" s="1">
        <v>746010002</v>
      </c>
      <c r="C10" s="1">
        <v>793473911</v>
      </c>
      <c r="D10" s="1">
        <v>872670836</v>
      </c>
      <c r="E10" s="1">
        <v>1134685919</v>
      </c>
      <c r="F10" s="1">
        <v>1385386037</v>
      </c>
      <c r="G10" s="1">
        <v>4932226705</v>
      </c>
    </row>
    <row r="11" spans="1:7" x14ac:dyDescent="0.55000000000000004">
      <c r="A11" s="31" t="s">
        <v>6</v>
      </c>
      <c r="B11" s="1">
        <v>884701169</v>
      </c>
      <c r="C11" s="1">
        <v>1047546428</v>
      </c>
      <c r="D11" s="1">
        <v>1271722204</v>
      </c>
      <c r="E11" s="1">
        <v>1281931237</v>
      </c>
      <c r="F11" s="1">
        <v>1097628396</v>
      </c>
      <c r="G11" s="1">
        <v>5583529434</v>
      </c>
    </row>
    <row r="12" spans="1:7" x14ac:dyDescent="0.55000000000000004">
      <c r="A12" s="31" t="s">
        <v>9</v>
      </c>
      <c r="B12" s="1">
        <v>-108654917</v>
      </c>
      <c r="C12" s="1">
        <v>-109082204</v>
      </c>
      <c r="D12" s="1">
        <v>-106239942</v>
      </c>
      <c r="E12" s="1">
        <v>-121353866</v>
      </c>
      <c r="F12" s="1">
        <v>-126144598</v>
      </c>
      <c r="G12" s="1">
        <v>-571475527</v>
      </c>
    </row>
    <row r="13" spans="1:7" x14ac:dyDescent="0.55000000000000004">
      <c r="A13" s="31" t="s">
        <v>7</v>
      </c>
      <c r="B13" s="1">
        <v>38193859</v>
      </c>
      <c r="C13" s="1">
        <v>39410544</v>
      </c>
      <c r="D13" s="1">
        <v>27964915</v>
      </c>
      <c r="E13" s="1">
        <v>28607014</v>
      </c>
      <c r="F13" s="1">
        <v>28947735</v>
      </c>
      <c r="G13" s="1">
        <v>163124067</v>
      </c>
    </row>
    <row r="14" spans="1:7" x14ac:dyDescent="0.55000000000000004">
      <c r="A14" s="31" t="s">
        <v>3</v>
      </c>
      <c r="B14" s="1">
        <v>-4561356</v>
      </c>
      <c r="C14" s="1">
        <v>874253</v>
      </c>
      <c r="D14" s="1">
        <v>-4450458</v>
      </c>
      <c r="E14" s="1">
        <v>-8682619</v>
      </c>
      <c r="F14" s="1">
        <v>-14791013</v>
      </c>
      <c r="G14" s="1">
        <v>-31611193</v>
      </c>
    </row>
    <row r="15" spans="1:7" x14ac:dyDescent="0.55000000000000004">
      <c r="A15" s="31" t="s">
        <v>25</v>
      </c>
      <c r="B15" s="1">
        <v>1747631802</v>
      </c>
      <c r="C15" s="1">
        <v>1932081624</v>
      </c>
      <c r="D15" s="1">
        <v>2261494719</v>
      </c>
      <c r="E15" s="1">
        <v>2662714637</v>
      </c>
      <c r="F15" s="1">
        <v>2782025745</v>
      </c>
      <c r="G15" s="1">
        <v>11385948527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6"/>
  <sheetViews>
    <sheetView workbookViewId="0">
      <selection activeCell="G6" sqref="G6:G18"/>
    </sheetView>
  </sheetViews>
  <sheetFormatPr defaultRowHeight="14.4" x14ac:dyDescent="0.55000000000000004"/>
  <cols>
    <col min="1" max="1" width="30.3671875" bestFit="1" customWidth="1"/>
    <col min="2" max="2" width="11.7890625" bestFit="1" customWidth="1"/>
    <col min="3" max="7" width="10.68359375" bestFit="1" customWidth="1"/>
    <col min="8" max="8" width="8.83984375" style="44"/>
  </cols>
  <sheetData>
    <row r="1" spans="1:10" x14ac:dyDescent="0.55000000000000004">
      <c r="A1" t="s">
        <v>204</v>
      </c>
      <c r="B1" t="s">
        <v>13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s="44" t="s">
        <v>205</v>
      </c>
      <c r="J1" t="s">
        <v>206</v>
      </c>
    </row>
    <row r="2" spans="1:10" hidden="1" x14ac:dyDescent="0.55000000000000004">
      <c r="A2" t="s">
        <v>203</v>
      </c>
      <c r="B2" t="s">
        <v>28</v>
      </c>
      <c r="C2">
        <v>2647096775</v>
      </c>
      <c r="D2">
        <v>2840935628</v>
      </c>
      <c r="E2">
        <v>3307445945</v>
      </c>
      <c r="F2">
        <v>3837376960</v>
      </c>
      <c r="G2">
        <v>4120144514</v>
      </c>
      <c r="H2" s="44">
        <f>Table5[[#This Row],[2022]]/$J$2</f>
        <v>1</v>
      </c>
      <c r="J2">
        <v>4120144514</v>
      </c>
    </row>
    <row r="3" spans="1:10" x14ac:dyDescent="0.55000000000000004">
      <c r="A3" t="s">
        <v>203</v>
      </c>
      <c r="B3" t="s">
        <v>29</v>
      </c>
      <c r="C3">
        <v>899464973</v>
      </c>
      <c r="D3">
        <v>908854004</v>
      </c>
      <c r="E3">
        <v>1045951226</v>
      </c>
      <c r="F3">
        <v>1174662323</v>
      </c>
      <c r="G3">
        <v>1338118769</v>
      </c>
      <c r="H3">
        <f>Table5[[#This Row],[2022]]/$J$2</f>
        <v>0.32477471711323569</v>
      </c>
    </row>
    <row r="4" spans="1:10" hidden="1" x14ac:dyDescent="0.55000000000000004">
      <c r="A4" t="s">
        <v>39</v>
      </c>
      <c r="B4" t="s">
        <v>0</v>
      </c>
      <c r="C4">
        <v>892457523</v>
      </c>
      <c r="D4">
        <v>930271110</v>
      </c>
      <c r="E4">
        <v>940090329</v>
      </c>
      <c r="F4">
        <v>1384408771</v>
      </c>
      <c r="G4">
        <v>1746605421</v>
      </c>
      <c r="H4">
        <f>Table5[[#This Row],[2022]]/$J$2</f>
        <v>0.42391848515631947</v>
      </c>
    </row>
    <row r="5" spans="1:10" hidden="1" x14ac:dyDescent="0.55000000000000004">
      <c r="A5" t="s">
        <v>39</v>
      </c>
      <c r="B5" t="s">
        <v>28</v>
      </c>
      <c r="C5">
        <v>1694299238</v>
      </c>
      <c r="D5">
        <v>1727940216</v>
      </c>
      <c r="E5">
        <v>1871766102</v>
      </c>
      <c r="F5">
        <v>2433835024</v>
      </c>
      <c r="G5">
        <v>2928804512</v>
      </c>
      <c r="H5" s="44">
        <f>Table5[[#This Row],[2022]]/$J$2</f>
        <v>0.71084994762880305</v>
      </c>
    </row>
    <row r="6" spans="1:10" x14ac:dyDescent="0.55000000000000004">
      <c r="A6" t="s">
        <v>39</v>
      </c>
      <c r="B6" t="s">
        <v>29</v>
      </c>
      <c r="C6">
        <v>801841715</v>
      </c>
      <c r="D6">
        <v>797669106</v>
      </c>
      <c r="E6">
        <v>931675773</v>
      </c>
      <c r="F6">
        <v>1049426253</v>
      </c>
      <c r="G6">
        <v>1182199091</v>
      </c>
      <c r="H6">
        <f>Table5[[#This Row],[2022]]/$J$2</f>
        <v>0.28693146247248358</v>
      </c>
    </row>
    <row r="7" spans="1:10" hidden="1" x14ac:dyDescent="0.55000000000000004">
      <c r="A7" t="s">
        <v>40</v>
      </c>
      <c r="B7" t="s">
        <v>0</v>
      </c>
      <c r="C7">
        <v>508590525</v>
      </c>
      <c r="D7">
        <v>594626172</v>
      </c>
      <c r="E7">
        <v>686248639</v>
      </c>
      <c r="F7">
        <v>609073776</v>
      </c>
      <c r="G7">
        <v>487277477</v>
      </c>
      <c r="H7">
        <f>Table5[[#This Row],[2022]]/$J$2</f>
        <v>0.11826708392005689</v>
      </c>
    </row>
    <row r="8" spans="1:10" hidden="1" x14ac:dyDescent="0.55000000000000004">
      <c r="A8" t="s">
        <v>40</v>
      </c>
      <c r="B8" t="s">
        <v>28</v>
      </c>
      <c r="C8">
        <v>508983766</v>
      </c>
      <c r="D8">
        <v>594972110</v>
      </c>
      <c r="E8">
        <v>686551092</v>
      </c>
      <c r="F8">
        <v>609695157</v>
      </c>
      <c r="G8">
        <v>487574118</v>
      </c>
      <c r="H8" s="44">
        <f>Table5[[#This Row],[2022]]/$J$2</f>
        <v>0.11833908163736802</v>
      </c>
    </row>
    <row r="9" spans="1:10" x14ac:dyDescent="0.55000000000000004">
      <c r="A9" t="s">
        <v>41</v>
      </c>
      <c r="B9" t="s">
        <v>29</v>
      </c>
      <c r="C9">
        <v>8188022</v>
      </c>
      <c r="D9">
        <v>10931706</v>
      </c>
      <c r="E9">
        <v>12966409</v>
      </c>
      <c r="F9">
        <v>21361634</v>
      </c>
      <c r="G9">
        <v>30588419</v>
      </c>
      <c r="H9">
        <f>Table5[[#This Row],[2022]]/$J$2</f>
        <v>7.4241131339113026E-3</v>
      </c>
    </row>
    <row r="10" spans="1:10" hidden="1" x14ac:dyDescent="0.55000000000000004">
      <c r="A10" t="s">
        <v>41</v>
      </c>
      <c r="B10" t="s">
        <v>0</v>
      </c>
      <c r="C10">
        <v>169688188</v>
      </c>
      <c r="D10">
        <v>177203879</v>
      </c>
      <c r="E10">
        <v>167682004</v>
      </c>
      <c r="F10">
        <v>349165875</v>
      </c>
      <c r="G10">
        <v>346721698</v>
      </c>
      <c r="H10">
        <f>Table5[[#This Row],[2022]]/$J$2</f>
        <v>8.4152800180154072E-2</v>
      </c>
    </row>
    <row r="11" spans="1:10" hidden="1" x14ac:dyDescent="0.55000000000000004">
      <c r="A11" t="s">
        <v>41</v>
      </c>
      <c r="B11" t="s">
        <v>28</v>
      </c>
      <c r="C11">
        <v>177876210</v>
      </c>
      <c r="D11">
        <v>188135585</v>
      </c>
      <c r="E11">
        <v>180648413</v>
      </c>
      <c r="F11">
        <v>370527509</v>
      </c>
      <c r="G11">
        <v>377310117</v>
      </c>
      <c r="H11" s="44">
        <f>Table5[[#This Row],[2022]]/$J$2</f>
        <v>9.1576913314065367E-2</v>
      </c>
    </row>
    <row r="12" spans="1:10" x14ac:dyDescent="0.55000000000000004">
      <c r="A12" t="s">
        <v>202</v>
      </c>
      <c r="B12" t="s">
        <v>29</v>
      </c>
      <c r="C12">
        <v>8923177</v>
      </c>
      <c r="D12">
        <v>9861852</v>
      </c>
      <c r="E12">
        <v>11576438</v>
      </c>
      <c r="F12">
        <v>15502618</v>
      </c>
      <c r="G12">
        <v>18930526</v>
      </c>
      <c r="H12">
        <f>Table5[[#This Row],[2022]]/$J$2</f>
        <v>4.594626701970095E-3</v>
      </c>
    </row>
    <row r="13" spans="1:10" hidden="1" x14ac:dyDescent="0.55000000000000004">
      <c r="A13" t="s">
        <v>42</v>
      </c>
      <c r="B13" t="s">
        <v>0</v>
      </c>
      <c r="C13">
        <v>119571306</v>
      </c>
      <c r="D13">
        <v>144602637</v>
      </c>
      <c r="E13">
        <v>379117018</v>
      </c>
      <c r="F13">
        <v>203101708</v>
      </c>
      <c r="G13">
        <v>117343621</v>
      </c>
      <c r="H13">
        <f>Table5[[#This Row],[2022]]/$J$2</f>
        <v>2.8480462420983906E-2</v>
      </c>
    </row>
    <row r="14" spans="1:10" hidden="1" x14ac:dyDescent="0.55000000000000004">
      <c r="A14" t="s">
        <v>42</v>
      </c>
      <c r="B14" t="s">
        <v>28</v>
      </c>
      <c r="C14">
        <v>129699436</v>
      </c>
      <c r="D14">
        <v>159324009</v>
      </c>
      <c r="E14">
        <v>393581968</v>
      </c>
      <c r="F14">
        <v>213089139</v>
      </c>
      <c r="G14">
        <v>132598796</v>
      </c>
      <c r="H14" s="44">
        <f>Table5[[#This Row],[2022]]/$J$2</f>
        <v>3.2183044927049854E-2</v>
      </c>
    </row>
    <row r="15" spans="1:10" x14ac:dyDescent="0.55000000000000004">
      <c r="A15" t="s">
        <v>42</v>
      </c>
      <c r="B15" t="s">
        <v>29</v>
      </c>
      <c r="C15">
        <v>10128130</v>
      </c>
      <c r="D15">
        <v>14721372</v>
      </c>
      <c r="E15">
        <v>14464950</v>
      </c>
      <c r="F15">
        <v>9987431</v>
      </c>
      <c r="G15">
        <v>15255175</v>
      </c>
      <c r="H15">
        <f>Table5[[#This Row],[2022]]/$J$2</f>
        <v>3.7025825060659511E-3</v>
      </c>
    </row>
    <row r="16" spans="1:10" hidden="1" x14ac:dyDescent="0.55000000000000004">
      <c r="A16" t="s">
        <v>43</v>
      </c>
      <c r="B16" t="s">
        <v>0</v>
      </c>
      <c r="C16">
        <v>38893704</v>
      </c>
      <c r="D16">
        <v>52745234</v>
      </c>
      <c r="E16">
        <v>68081019</v>
      </c>
      <c r="F16">
        <v>89256375</v>
      </c>
      <c r="G16">
        <v>90592466</v>
      </c>
      <c r="H16">
        <f>Table5[[#This Row],[2022]]/$J$2</f>
        <v>2.1987691376400106E-2</v>
      </c>
    </row>
    <row r="17" spans="1:8" hidden="1" x14ac:dyDescent="0.55000000000000004">
      <c r="A17" t="s">
        <v>43</v>
      </c>
      <c r="B17" t="s">
        <v>28</v>
      </c>
      <c r="C17">
        <v>38902321</v>
      </c>
      <c r="D17">
        <v>52764081</v>
      </c>
      <c r="E17">
        <v>68236223</v>
      </c>
      <c r="F17">
        <v>89273431</v>
      </c>
      <c r="G17">
        <v>90604025</v>
      </c>
      <c r="H17" s="44">
        <f>Table5[[#This Row],[2022]]/$J$2</f>
        <v>2.1990496860518616E-2</v>
      </c>
    </row>
    <row r="18" spans="1:8" x14ac:dyDescent="0.55000000000000004">
      <c r="A18" t="s">
        <v>200</v>
      </c>
      <c r="B18" t="s">
        <v>29</v>
      </c>
      <c r="C18">
        <v>4620313</v>
      </c>
      <c r="D18">
        <v>3601102</v>
      </c>
      <c r="E18">
        <v>4078338</v>
      </c>
      <c r="F18">
        <v>5935626</v>
      </c>
      <c r="G18">
        <v>7968585</v>
      </c>
      <c r="H18">
        <f>Table5[[#This Row],[2022]]/$J$2</f>
        <v>1.9340547334986027E-3</v>
      </c>
    </row>
    <row r="19" spans="1:8" hidden="1" x14ac:dyDescent="0.55000000000000004">
      <c r="A19" t="s">
        <v>44</v>
      </c>
      <c r="B19" t="s">
        <v>0</v>
      </c>
      <c r="C19">
        <v>18030805</v>
      </c>
      <c r="D19">
        <v>25536310</v>
      </c>
      <c r="E19">
        <v>36023686</v>
      </c>
      <c r="F19">
        <v>53191089</v>
      </c>
      <c r="G19">
        <v>41736757</v>
      </c>
      <c r="H19">
        <f>Table5[[#This Row],[2022]]/$J$2</f>
        <v>1.0129925505812003E-2</v>
      </c>
    </row>
    <row r="20" spans="1:8" hidden="1" x14ac:dyDescent="0.55000000000000004">
      <c r="A20" t="s">
        <v>44</v>
      </c>
      <c r="B20" t="s">
        <v>28</v>
      </c>
      <c r="C20">
        <v>18979251</v>
      </c>
      <c r="D20">
        <v>26179478</v>
      </c>
      <c r="E20">
        <v>36298346</v>
      </c>
      <c r="F20">
        <v>53824312</v>
      </c>
      <c r="G20">
        <v>42268953</v>
      </c>
      <c r="H20" s="44">
        <f>Table5[[#This Row],[2022]]/$J$2</f>
        <v>1.0259094761451371E-2</v>
      </c>
    </row>
    <row r="21" spans="1:8" x14ac:dyDescent="0.55000000000000004">
      <c r="A21" t="s">
        <v>201</v>
      </c>
      <c r="B21" t="s">
        <v>29</v>
      </c>
      <c r="C21">
        <v>3858754</v>
      </c>
      <c r="D21">
        <v>4469646</v>
      </c>
      <c r="E21">
        <v>3563646</v>
      </c>
      <c r="F21">
        <v>6196633</v>
      </c>
      <c r="G21">
        <v>7696871</v>
      </c>
      <c r="H21">
        <f>Table5[[#This Row],[2022]]/$J$2</f>
        <v>1.868107046693751E-3</v>
      </c>
    </row>
    <row r="22" spans="1:8" hidden="1" x14ac:dyDescent="0.55000000000000004">
      <c r="A22" t="s">
        <v>45</v>
      </c>
      <c r="B22" t="s">
        <v>0</v>
      </c>
      <c r="C22">
        <v>25133232</v>
      </c>
      <c r="D22">
        <v>26217401</v>
      </c>
      <c r="E22">
        <v>12925128</v>
      </c>
      <c r="F22">
        <v>12623517</v>
      </c>
      <c r="G22">
        <v>16333918</v>
      </c>
      <c r="H22">
        <f>Table5[[#This Row],[2022]]/$J$2</f>
        <v>3.9644041475968483E-3</v>
      </c>
    </row>
    <row r="23" spans="1:8" hidden="1" x14ac:dyDescent="0.55000000000000004">
      <c r="A23" t="s">
        <v>45</v>
      </c>
      <c r="B23" t="s">
        <v>28</v>
      </c>
      <c r="C23">
        <v>25568476</v>
      </c>
      <c r="D23">
        <v>26802239</v>
      </c>
      <c r="E23">
        <v>13778144</v>
      </c>
      <c r="F23">
        <v>13333857</v>
      </c>
      <c r="G23">
        <v>17377706</v>
      </c>
      <c r="H23" s="44">
        <f>Table5[[#This Row],[2022]]/$J$2</f>
        <v>4.2177418634107644E-3</v>
      </c>
    </row>
    <row r="24" spans="1:8" x14ac:dyDescent="0.55000000000000004">
      <c r="A24" t="s">
        <v>196</v>
      </c>
      <c r="B24" t="s">
        <v>29</v>
      </c>
      <c r="C24">
        <v>5762012</v>
      </c>
      <c r="D24">
        <v>5603588</v>
      </c>
      <c r="E24">
        <v>5620360</v>
      </c>
      <c r="F24">
        <v>5910991</v>
      </c>
      <c r="G24">
        <v>6389499</v>
      </c>
      <c r="H24">
        <f>Table5[[#This Row],[2022]]/$J$2</f>
        <v>1.5507948758323577E-3</v>
      </c>
    </row>
    <row r="25" spans="1:8" hidden="1" x14ac:dyDescent="0.55000000000000004">
      <c r="A25" t="s">
        <v>46</v>
      </c>
      <c r="B25" t="s">
        <v>0</v>
      </c>
      <c r="C25">
        <v>-1587678</v>
      </c>
      <c r="D25">
        <v>1405042</v>
      </c>
      <c r="E25">
        <v>1359979</v>
      </c>
      <c r="F25">
        <v>1218842</v>
      </c>
      <c r="G25">
        <v>6985508</v>
      </c>
      <c r="H25">
        <f>Table5[[#This Row],[2022]]/$J$2</f>
        <v>1.6954521804426203E-3</v>
      </c>
    </row>
    <row r="26" spans="1:8" hidden="1" x14ac:dyDescent="0.55000000000000004">
      <c r="A26" t="s">
        <v>46</v>
      </c>
      <c r="B26" t="s">
        <v>28</v>
      </c>
      <c r="C26">
        <v>5102417</v>
      </c>
      <c r="D26">
        <v>7647875</v>
      </c>
      <c r="E26">
        <v>8045706</v>
      </c>
      <c r="F26">
        <v>5659299</v>
      </c>
      <c r="G26">
        <v>12635820</v>
      </c>
      <c r="H26" s="44">
        <f>Table5[[#This Row],[2022]]/$J$2</f>
        <v>3.0668390288409188E-3</v>
      </c>
    </row>
    <row r="27" spans="1:8" x14ac:dyDescent="0.55000000000000004">
      <c r="A27" t="s">
        <v>199</v>
      </c>
      <c r="B27" t="s">
        <v>29</v>
      </c>
      <c r="C27">
        <v>3118173</v>
      </c>
      <c r="D27">
        <v>5878078</v>
      </c>
      <c r="E27">
        <v>5755215</v>
      </c>
      <c r="F27">
        <v>6590661</v>
      </c>
      <c r="G27">
        <v>6258400</v>
      </c>
      <c r="H27">
        <f>Table5[[#This Row],[2022]]/$J$2</f>
        <v>1.5189758462923661E-3</v>
      </c>
    </row>
    <row r="28" spans="1:8" hidden="1" x14ac:dyDescent="0.55000000000000004">
      <c r="A28" t="s">
        <v>47</v>
      </c>
      <c r="B28" t="s">
        <v>0</v>
      </c>
      <c r="C28">
        <v>2209545</v>
      </c>
      <c r="D28">
        <v>3088942</v>
      </c>
      <c r="E28">
        <v>1834494</v>
      </c>
      <c r="F28">
        <v>4718551</v>
      </c>
      <c r="G28">
        <v>4128045</v>
      </c>
      <c r="H28">
        <f>Table5[[#This Row],[2022]]/$J$2</f>
        <v>1.0019175264297537E-3</v>
      </c>
    </row>
    <row r="29" spans="1:8" hidden="1" x14ac:dyDescent="0.55000000000000004">
      <c r="A29" t="s">
        <v>47</v>
      </c>
      <c r="B29" t="s">
        <v>28</v>
      </c>
      <c r="C29">
        <v>2362610</v>
      </c>
      <c r="D29">
        <v>3308523</v>
      </c>
      <c r="E29">
        <v>1888068</v>
      </c>
      <c r="F29">
        <v>4876336</v>
      </c>
      <c r="G29">
        <v>4191267</v>
      </c>
      <c r="H29" s="44">
        <f>Table5[[#This Row],[2022]]/$J$2</f>
        <v>1.0172621338300951E-3</v>
      </c>
    </row>
    <row r="30" spans="1:8" x14ac:dyDescent="0.55000000000000004">
      <c r="A30" t="s">
        <v>46</v>
      </c>
      <c r="B30" t="s">
        <v>29</v>
      </c>
      <c r="C30">
        <v>6690095</v>
      </c>
      <c r="D30">
        <v>6242833</v>
      </c>
      <c r="E30">
        <v>6685727</v>
      </c>
      <c r="F30">
        <v>4440457</v>
      </c>
      <c r="G30">
        <v>5650312</v>
      </c>
      <c r="H30">
        <f>Table5[[#This Row],[2022]]/$J$2</f>
        <v>1.3713868483982987E-3</v>
      </c>
    </row>
    <row r="31" spans="1:8" hidden="1" x14ac:dyDescent="0.55000000000000004">
      <c r="A31" t="s">
        <v>48</v>
      </c>
      <c r="B31" t="s">
        <v>0</v>
      </c>
      <c r="C31">
        <v>5295276</v>
      </c>
      <c r="D31">
        <v>3737056</v>
      </c>
      <c r="E31">
        <v>3699651</v>
      </c>
      <c r="F31">
        <v>2410079</v>
      </c>
      <c r="G31">
        <v>2441500</v>
      </c>
      <c r="H31">
        <f>Table5[[#This Row],[2022]]/$J$2</f>
        <v>5.9257630204570056E-4</v>
      </c>
    </row>
    <row r="32" spans="1:8" hidden="1" x14ac:dyDescent="0.55000000000000004">
      <c r="A32" t="s">
        <v>53</v>
      </c>
      <c r="B32" t="s">
        <v>28</v>
      </c>
      <c r="C32">
        <v>2678531</v>
      </c>
      <c r="D32">
        <v>3081059</v>
      </c>
      <c r="E32">
        <v>561264</v>
      </c>
      <c r="F32">
        <v>2193759</v>
      </c>
      <c r="G32">
        <v>3573566</v>
      </c>
      <c r="H32" s="44">
        <f>Table5[[#This Row],[2022]]/$J$2</f>
        <v>8.6733996534763295E-4</v>
      </c>
    </row>
    <row r="33" spans="1:8" x14ac:dyDescent="0.55000000000000004">
      <c r="A33" t="s">
        <v>198</v>
      </c>
      <c r="B33" t="s">
        <v>29</v>
      </c>
      <c r="C33">
        <v>4374343</v>
      </c>
      <c r="D33">
        <v>4941402</v>
      </c>
      <c r="E33">
        <v>4445397</v>
      </c>
      <c r="F33">
        <v>5189167</v>
      </c>
      <c r="G33">
        <v>5551511</v>
      </c>
      <c r="H33">
        <f>Table5[[#This Row],[2022]]/$J$2</f>
        <v>1.3474068642826251E-3</v>
      </c>
    </row>
    <row r="34" spans="1:8" hidden="1" x14ac:dyDescent="0.55000000000000004">
      <c r="A34" t="s">
        <v>49</v>
      </c>
      <c r="B34" t="s">
        <v>0</v>
      </c>
      <c r="C34">
        <v>370885</v>
      </c>
      <c r="D34">
        <v>1808313</v>
      </c>
      <c r="E34">
        <v>1886667</v>
      </c>
      <c r="F34">
        <v>727804</v>
      </c>
      <c r="G34">
        <v>2117152</v>
      </c>
      <c r="H34">
        <f>Table5[[#This Row],[2022]]/$J$2</f>
        <v>5.138538206138271E-4</v>
      </c>
    </row>
    <row r="35" spans="1:8" hidden="1" x14ac:dyDescent="0.55000000000000004">
      <c r="A35" t="s">
        <v>188</v>
      </c>
      <c r="B35" t="s">
        <v>28</v>
      </c>
      <c r="C35">
        <v>3215093</v>
      </c>
      <c r="D35">
        <v>3447466</v>
      </c>
      <c r="E35">
        <v>3024842</v>
      </c>
      <c r="F35">
        <v>3198446</v>
      </c>
      <c r="G35">
        <v>3438714</v>
      </c>
      <c r="H35" s="44">
        <f>Table5[[#This Row],[2022]]/$J$2</f>
        <v>8.3461004542812985E-4</v>
      </c>
    </row>
    <row r="36" spans="1:8" x14ac:dyDescent="0.55000000000000004">
      <c r="A36" t="s">
        <v>197</v>
      </c>
      <c r="B36" t="s">
        <v>29</v>
      </c>
      <c r="C36">
        <v>3683363</v>
      </c>
      <c r="D36">
        <v>4562946</v>
      </c>
      <c r="E36">
        <v>3776505</v>
      </c>
      <c r="F36">
        <v>1769185</v>
      </c>
      <c r="G36">
        <v>5511323</v>
      </c>
      <c r="H36">
        <f>Table5[[#This Row],[2022]]/$J$2</f>
        <v>1.3376528374849136E-3</v>
      </c>
    </row>
    <row r="37" spans="1:8" hidden="1" x14ac:dyDescent="0.55000000000000004">
      <c r="A37" t="s">
        <v>50</v>
      </c>
      <c r="B37" t="s">
        <v>0</v>
      </c>
      <c r="C37">
        <v>1478245</v>
      </c>
      <c r="D37">
        <v>3232578</v>
      </c>
      <c r="E37">
        <v>1671333</v>
      </c>
      <c r="F37">
        <v>1443662</v>
      </c>
      <c r="G37">
        <v>1372970</v>
      </c>
      <c r="H37">
        <f>Table5[[#This Row],[2022]]/$J$2</f>
        <v>3.3323345706315192E-4</v>
      </c>
    </row>
    <row r="38" spans="1:8" hidden="1" x14ac:dyDescent="0.55000000000000004">
      <c r="A38" t="s">
        <v>48</v>
      </c>
      <c r="B38" t="s">
        <v>28</v>
      </c>
      <c r="C38">
        <v>5372428</v>
      </c>
      <c r="D38">
        <v>3826435</v>
      </c>
      <c r="E38">
        <v>3770583</v>
      </c>
      <c r="F38">
        <v>2491228</v>
      </c>
      <c r="G38">
        <v>2522364</v>
      </c>
      <c r="H38" s="44">
        <f>Table5[[#This Row],[2022]]/$J$2</f>
        <v>6.1220279808855266E-4</v>
      </c>
    </row>
    <row r="39" spans="1:8" x14ac:dyDescent="0.55000000000000004">
      <c r="A39" t="s">
        <v>195</v>
      </c>
      <c r="B39" t="s">
        <v>29</v>
      </c>
      <c r="C39">
        <v>3426761</v>
      </c>
      <c r="D39">
        <v>3372433</v>
      </c>
      <c r="E39">
        <v>3174008</v>
      </c>
      <c r="F39">
        <v>3697854</v>
      </c>
      <c r="G39">
        <v>5175319</v>
      </c>
      <c r="H39">
        <f>Table5[[#This Row],[2022]]/$J$2</f>
        <v>1.2561013290710026E-3</v>
      </c>
    </row>
    <row r="40" spans="1:8" hidden="1" x14ac:dyDescent="0.55000000000000004">
      <c r="A40" t="s">
        <v>51</v>
      </c>
      <c r="B40" t="s">
        <v>0</v>
      </c>
      <c r="C40">
        <v>52859</v>
      </c>
      <c r="D40">
        <v>31619</v>
      </c>
      <c r="E40">
        <v>33439</v>
      </c>
      <c r="F40">
        <v>218745</v>
      </c>
      <c r="G40">
        <v>1200179</v>
      </c>
      <c r="H40">
        <f>Table5[[#This Row],[2022]]/$J$2</f>
        <v>2.9129536498583117E-4</v>
      </c>
    </row>
    <row r="41" spans="1:8" hidden="1" x14ac:dyDescent="0.55000000000000004">
      <c r="A41" t="s">
        <v>49</v>
      </c>
      <c r="B41" t="s">
        <v>28</v>
      </c>
      <c r="C41">
        <v>821961</v>
      </c>
      <c r="D41">
        <v>2410148</v>
      </c>
      <c r="E41">
        <v>2387809</v>
      </c>
      <c r="F41">
        <v>1126446</v>
      </c>
      <c r="G41">
        <v>2234550</v>
      </c>
      <c r="H41" s="44">
        <f>Table5[[#This Row],[2022]]/$J$2</f>
        <v>5.4234748135827159E-4</v>
      </c>
    </row>
    <row r="42" spans="1:8" x14ac:dyDescent="0.55000000000000004">
      <c r="A42" t="s">
        <v>188</v>
      </c>
      <c r="B42" t="s">
        <v>29</v>
      </c>
      <c r="C42">
        <v>5193151</v>
      </c>
      <c r="D42">
        <v>5116798</v>
      </c>
      <c r="E42">
        <v>5382932</v>
      </c>
      <c r="F42">
        <v>6385788</v>
      </c>
      <c r="G42">
        <v>4869498</v>
      </c>
      <c r="H42">
        <f>Table5[[#This Row],[2022]]/$J$2</f>
        <v>1.181875534572572E-3</v>
      </c>
    </row>
    <row r="43" spans="1:8" hidden="1" x14ac:dyDescent="0.55000000000000004">
      <c r="A43" t="s">
        <v>52</v>
      </c>
      <c r="B43" t="s">
        <v>0</v>
      </c>
      <c r="F43">
        <v>-243</v>
      </c>
      <c r="G43">
        <v>1158936</v>
      </c>
      <c r="H43">
        <f>Table5[[#This Row],[2022]]/$J$2</f>
        <v>2.812852792085341E-4</v>
      </c>
    </row>
    <row r="44" spans="1:8" hidden="1" x14ac:dyDescent="0.55000000000000004">
      <c r="A44" t="s">
        <v>50</v>
      </c>
      <c r="B44" t="s">
        <v>28</v>
      </c>
      <c r="C44">
        <v>1478245</v>
      </c>
      <c r="D44">
        <v>3232791</v>
      </c>
      <c r="E44">
        <v>1679483</v>
      </c>
      <c r="F44">
        <v>1445431</v>
      </c>
      <c r="G44">
        <v>1374790</v>
      </c>
      <c r="H44" s="44">
        <f>Table5[[#This Row],[2022]]/$J$2</f>
        <v>3.3367518914167874E-4</v>
      </c>
    </row>
    <row r="45" spans="1:8" x14ac:dyDescent="0.55000000000000004">
      <c r="A45" t="s">
        <v>194</v>
      </c>
      <c r="B45" t="s">
        <v>29</v>
      </c>
      <c r="C45">
        <v>1205744</v>
      </c>
      <c r="D45">
        <v>1968895</v>
      </c>
      <c r="E45">
        <v>3635421</v>
      </c>
      <c r="F45">
        <v>3149273</v>
      </c>
      <c r="G45">
        <v>4294275</v>
      </c>
      <c r="H45">
        <f>Table5[[#This Row],[2022]]/$J$2</f>
        <v>1.0422631986349788E-3</v>
      </c>
    </row>
    <row r="46" spans="1:8" hidden="1" x14ac:dyDescent="0.55000000000000004">
      <c r="A46" t="s">
        <v>53</v>
      </c>
      <c r="B46" t="s">
        <v>0</v>
      </c>
      <c r="C46">
        <v>616945</v>
      </c>
      <c r="D46">
        <v>-2018176</v>
      </c>
      <c r="E46">
        <v>-2128589</v>
      </c>
      <c r="F46">
        <v>664928</v>
      </c>
      <c r="G46">
        <v>955681</v>
      </c>
      <c r="H46">
        <f>Table5[[#This Row],[2022]]/$J$2</f>
        <v>2.3195327172448787E-4</v>
      </c>
    </row>
    <row r="47" spans="1:8" hidden="1" x14ac:dyDescent="0.55000000000000004">
      <c r="A47" t="s">
        <v>60</v>
      </c>
      <c r="B47" t="s">
        <v>28</v>
      </c>
      <c r="C47">
        <v>1965179</v>
      </c>
      <c r="D47">
        <v>2113709</v>
      </c>
      <c r="E47">
        <v>2125205</v>
      </c>
      <c r="F47">
        <v>1024466</v>
      </c>
      <c r="G47">
        <v>1360828</v>
      </c>
      <c r="H47" s="44">
        <f>Table5[[#This Row],[2022]]/$J$2</f>
        <v>3.3028647305355174E-4</v>
      </c>
    </row>
    <row r="48" spans="1:8" x14ac:dyDescent="0.55000000000000004">
      <c r="A48" t="s">
        <v>193</v>
      </c>
      <c r="B48" t="s">
        <v>29</v>
      </c>
      <c r="C48">
        <v>3387235</v>
      </c>
      <c r="D48">
        <v>3083156</v>
      </c>
      <c r="E48">
        <v>3390693</v>
      </c>
      <c r="F48">
        <v>5719061</v>
      </c>
      <c r="G48">
        <v>3087409</v>
      </c>
      <c r="H48">
        <f>Table5[[#This Row],[2022]]/$J$2</f>
        <v>7.4934483232546147E-4</v>
      </c>
    </row>
    <row r="49" spans="1:8" hidden="1" x14ac:dyDescent="0.55000000000000004">
      <c r="A49" t="s">
        <v>54</v>
      </c>
      <c r="B49" t="s">
        <v>0</v>
      </c>
      <c r="C49">
        <v>459689</v>
      </c>
      <c r="D49">
        <v>493351</v>
      </c>
      <c r="E49">
        <v>185293</v>
      </c>
      <c r="F49">
        <v>1072714</v>
      </c>
      <c r="G49">
        <v>770861</v>
      </c>
      <c r="H49">
        <f>Table5[[#This Row],[2022]]/$J$2</f>
        <v>1.870956218600249E-4</v>
      </c>
    </row>
    <row r="50" spans="1:8" hidden="1" x14ac:dyDescent="0.55000000000000004">
      <c r="A50" t="s">
        <v>51</v>
      </c>
      <c r="B50" t="s">
        <v>28</v>
      </c>
      <c r="C50">
        <v>138191</v>
      </c>
      <c r="D50">
        <v>82933</v>
      </c>
      <c r="E50">
        <v>109407</v>
      </c>
      <c r="F50">
        <v>294071</v>
      </c>
      <c r="G50">
        <v>1271545</v>
      </c>
      <c r="H50" s="44">
        <f>Table5[[#This Row],[2022]]/$J$2</f>
        <v>3.0861660208261326E-4</v>
      </c>
    </row>
    <row r="51" spans="1:8" x14ac:dyDescent="0.55000000000000004">
      <c r="A51" t="s">
        <v>53</v>
      </c>
      <c r="B51" t="s">
        <v>29</v>
      </c>
      <c r="C51">
        <v>2061586</v>
      </c>
      <c r="D51">
        <v>5099235</v>
      </c>
      <c r="E51">
        <v>2689853</v>
      </c>
      <c r="F51">
        <v>1528831</v>
      </c>
      <c r="G51">
        <v>2617885</v>
      </c>
      <c r="H51">
        <f>Table5[[#This Row],[2022]]/$J$2</f>
        <v>6.3538669362314508E-4</v>
      </c>
    </row>
    <row r="52" spans="1:8" hidden="1" x14ac:dyDescent="0.55000000000000004">
      <c r="A52" t="s">
        <v>55</v>
      </c>
      <c r="B52" t="s">
        <v>0</v>
      </c>
      <c r="C52">
        <v>660185</v>
      </c>
      <c r="D52">
        <v>591920</v>
      </c>
      <c r="E52">
        <v>1691731</v>
      </c>
      <c r="F52">
        <v>2320535</v>
      </c>
      <c r="G52">
        <v>721960</v>
      </c>
      <c r="H52">
        <f>Table5[[#This Row],[2022]]/$J$2</f>
        <v>1.7522686341384967E-4</v>
      </c>
    </row>
    <row r="53" spans="1:8" hidden="1" x14ac:dyDescent="0.55000000000000004">
      <c r="A53" t="s">
        <v>196</v>
      </c>
      <c r="B53" t="s">
        <v>28</v>
      </c>
      <c r="C53">
        <v>855469</v>
      </c>
      <c r="D53">
        <v>2027545</v>
      </c>
      <c r="E53">
        <v>989123</v>
      </c>
      <c r="F53">
        <v>552402</v>
      </c>
      <c r="G53">
        <v>1194655</v>
      </c>
      <c r="H53" s="44">
        <f>Table5[[#This Row],[2022]]/$J$2</f>
        <v>2.8995463531452238E-4</v>
      </c>
    </row>
    <row r="54" spans="1:8" x14ac:dyDescent="0.55000000000000004">
      <c r="A54" t="s">
        <v>192</v>
      </c>
      <c r="B54" t="s">
        <v>29</v>
      </c>
      <c r="C54">
        <v>2198468</v>
      </c>
      <c r="D54">
        <v>1987999</v>
      </c>
      <c r="E54">
        <v>2434630</v>
      </c>
      <c r="F54">
        <v>989202</v>
      </c>
      <c r="G54">
        <v>2120503</v>
      </c>
      <c r="H54">
        <f>Table5[[#This Row],[2022]]/$J$2</f>
        <v>5.1466714160016964E-4</v>
      </c>
    </row>
    <row r="55" spans="1:8" hidden="1" x14ac:dyDescent="0.55000000000000004">
      <c r="A55" t="s">
        <v>56</v>
      </c>
      <c r="B55" t="s">
        <v>0</v>
      </c>
      <c r="C55">
        <v>1111554</v>
      </c>
      <c r="D55">
        <v>959811</v>
      </c>
      <c r="E55">
        <v>1274157</v>
      </c>
      <c r="F55">
        <v>851599</v>
      </c>
      <c r="G55">
        <v>699057</v>
      </c>
      <c r="H55">
        <f>Table5[[#This Row],[2022]]/$J$2</f>
        <v>1.6966807781247645E-4</v>
      </c>
    </row>
    <row r="56" spans="1:8" hidden="1" x14ac:dyDescent="0.55000000000000004">
      <c r="A56" t="s">
        <v>52</v>
      </c>
      <c r="B56" t="s">
        <v>28</v>
      </c>
      <c r="G56">
        <v>1161925</v>
      </c>
      <c r="H56" s="44">
        <f>Table5[[#This Row],[2022]]/$J$2</f>
        <v>2.8201073919903772E-4</v>
      </c>
    </row>
    <row r="57" spans="1:8" x14ac:dyDescent="0.55000000000000004">
      <c r="A57" t="s">
        <v>191</v>
      </c>
      <c r="B57" t="s">
        <v>29</v>
      </c>
      <c r="C57">
        <v>5530738</v>
      </c>
      <c r="D57">
        <v>2621823</v>
      </c>
      <c r="E57">
        <v>2049239</v>
      </c>
      <c r="F57">
        <v>3081098</v>
      </c>
      <c r="G57">
        <v>2050603</v>
      </c>
      <c r="H57">
        <f>Table5[[#This Row],[2022]]/$J$2</f>
        <v>4.9770171726554147E-4</v>
      </c>
    </row>
    <row r="58" spans="1:8" hidden="1" x14ac:dyDescent="0.55000000000000004">
      <c r="A58" t="s">
        <v>57</v>
      </c>
      <c r="B58" t="s">
        <v>0</v>
      </c>
      <c r="C58">
        <v>251634</v>
      </c>
      <c r="D58">
        <v>342312</v>
      </c>
      <c r="E58">
        <v>175501</v>
      </c>
      <c r="F58">
        <v>210465</v>
      </c>
      <c r="G58">
        <v>365215</v>
      </c>
      <c r="H58">
        <f>Table5[[#This Row],[2022]]/$J$2</f>
        <v>8.8641308274266026E-5</v>
      </c>
    </row>
    <row r="59" spans="1:8" hidden="1" x14ac:dyDescent="0.55000000000000004">
      <c r="A59" t="s">
        <v>54</v>
      </c>
      <c r="B59" t="s">
        <v>28</v>
      </c>
      <c r="C59">
        <v>858119</v>
      </c>
      <c r="D59">
        <v>869830</v>
      </c>
      <c r="E59">
        <v>759104</v>
      </c>
      <c r="F59">
        <v>1183760</v>
      </c>
      <c r="G59">
        <v>778837</v>
      </c>
      <c r="H59" s="44">
        <f>Table5[[#This Row],[2022]]/$J$2</f>
        <v>1.8903147628767858E-4</v>
      </c>
    </row>
    <row r="60" spans="1:8" x14ac:dyDescent="0.55000000000000004">
      <c r="A60" t="s">
        <v>190</v>
      </c>
      <c r="B60" t="s">
        <v>29</v>
      </c>
      <c r="C60">
        <v>1552247</v>
      </c>
      <c r="D60">
        <v>1984932</v>
      </c>
      <c r="E60">
        <v>2006334</v>
      </c>
      <c r="F60">
        <v>1884432</v>
      </c>
      <c r="G60">
        <v>1926585</v>
      </c>
      <c r="H60">
        <f>Table5[[#This Row],[2022]]/$J$2</f>
        <v>4.6760131676293917E-4</v>
      </c>
    </row>
    <row r="61" spans="1:8" hidden="1" x14ac:dyDescent="0.55000000000000004">
      <c r="A61" t="s">
        <v>58</v>
      </c>
      <c r="B61" t="s">
        <v>0</v>
      </c>
      <c r="C61">
        <v>174587</v>
      </c>
      <c r="D61">
        <v>183348</v>
      </c>
      <c r="E61">
        <v>609230</v>
      </c>
      <c r="F61">
        <v>1338227</v>
      </c>
      <c r="G61">
        <v>299412</v>
      </c>
      <c r="H61">
        <f>Table5[[#This Row],[2022]]/$J$2</f>
        <v>7.267026653618976E-5</v>
      </c>
    </row>
    <row r="62" spans="1:8" hidden="1" x14ac:dyDescent="0.55000000000000004">
      <c r="A62" t="s">
        <v>56</v>
      </c>
      <c r="B62" t="s">
        <v>28</v>
      </c>
      <c r="C62">
        <v>1191753</v>
      </c>
      <c r="D62">
        <v>1055409</v>
      </c>
      <c r="E62">
        <v>1363485</v>
      </c>
      <c r="F62">
        <v>934037</v>
      </c>
      <c r="G62">
        <v>765167</v>
      </c>
      <c r="H62" s="44">
        <f>Table5[[#This Row],[2022]]/$J$2</f>
        <v>1.8571363150006248E-4</v>
      </c>
    </row>
    <row r="63" spans="1:8" x14ac:dyDescent="0.55000000000000004">
      <c r="A63" t="s">
        <v>186</v>
      </c>
      <c r="B63" t="s">
        <v>29</v>
      </c>
      <c r="C63">
        <v>809705</v>
      </c>
      <c r="D63">
        <v>1890282</v>
      </c>
      <c r="E63">
        <v>515365</v>
      </c>
      <c r="F63">
        <v>1266709</v>
      </c>
      <c r="G63">
        <v>1638709</v>
      </c>
      <c r="H63">
        <f>Table5[[#This Row],[2022]]/$J$2</f>
        <v>3.9773095201679618E-4</v>
      </c>
    </row>
    <row r="64" spans="1:8" hidden="1" x14ac:dyDescent="0.55000000000000004">
      <c r="A64" t="s">
        <v>59</v>
      </c>
      <c r="B64" t="s">
        <v>0</v>
      </c>
      <c r="C64">
        <v>441877</v>
      </c>
      <c r="D64">
        <v>819623</v>
      </c>
      <c r="E64">
        <v>818298</v>
      </c>
      <c r="F64">
        <v>702175</v>
      </c>
      <c r="G64">
        <v>229642</v>
      </c>
      <c r="H64">
        <f>Table5[[#This Row],[2022]]/$J$2</f>
        <v>5.573639449288501E-5</v>
      </c>
    </row>
    <row r="65" spans="1:8" hidden="1" x14ac:dyDescent="0.55000000000000004">
      <c r="A65" t="s">
        <v>55</v>
      </c>
      <c r="B65" t="s">
        <v>28</v>
      </c>
      <c r="C65">
        <v>667897</v>
      </c>
      <c r="D65">
        <v>881600</v>
      </c>
      <c r="E65">
        <v>1755640</v>
      </c>
      <c r="F65">
        <v>2357211</v>
      </c>
      <c r="G65">
        <v>722396</v>
      </c>
      <c r="H65" s="44">
        <f>Table5[[#This Row],[2022]]/$J$2</f>
        <v>1.7533268494474949E-4</v>
      </c>
    </row>
    <row r="66" spans="1:8" x14ac:dyDescent="0.55000000000000004">
      <c r="A66" t="s">
        <v>185</v>
      </c>
      <c r="B66" t="s">
        <v>29</v>
      </c>
      <c r="C66">
        <v>647130</v>
      </c>
      <c r="D66">
        <v>491844</v>
      </c>
      <c r="E66">
        <v>694317</v>
      </c>
      <c r="F66">
        <v>681256</v>
      </c>
      <c r="G66">
        <v>1576317</v>
      </c>
      <c r="H66">
        <f>Table5[[#This Row],[2022]]/$J$2</f>
        <v>3.8258779386105777E-4</v>
      </c>
    </row>
    <row r="67" spans="1:8" hidden="1" x14ac:dyDescent="0.55000000000000004">
      <c r="A67" t="s">
        <v>60</v>
      </c>
      <c r="B67" t="s">
        <v>0</v>
      </c>
      <c r="C67">
        <v>736971</v>
      </c>
      <c r="D67">
        <v>1135004</v>
      </c>
      <c r="E67">
        <v>572048</v>
      </c>
      <c r="F67">
        <v>-257872</v>
      </c>
      <c r="G67">
        <v>190221</v>
      </c>
      <c r="H67">
        <f>Table5[[#This Row],[2022]]/$J$2</f>
        <v>4.6168526213981239E-5</v>
      </c>
    </row>
    <row r="68" spans="1:8" hidden="1" x14ac:dyDescent="0.55000000000000004">
      <c r="A68" t="s">
        <v>200</v>
      </c>
      <c r="B68" t="s">
        <v>28</v>
      </c>
      <c r="C68">
        <v>124521</v>
      </c>
      <c r="D68">
        <v>389419</v>
      </c>
      <c r="E68">
        <v>802984</v>
      </c>
      <c r="F68">
        <v>966895</v>
      </c>
      <c r="G68">
        <v>630681</v>
      </c>
      <c r="H68" s="44">
        <f>Table5[[#This Row],[2022]]/$J$2</f>
        <v>1.5307254341613124E-4</v>
      </c>
    </row>
    <row r="69" spans="1:8" x14ac:dyDescent="0.55000000000000004">
      <c r="A69" t="s">
        <v>189</v>
      </c>
      <c r="B69" t="s">
        <v>29</v>
      </c>
      <c r="C69">
        <v>666683</v>
      </c>
      <c r="D69">
        <v>53103</v>
      </c>
      <c r="E69">
        <v>92054</v>
      </c>
      <c r="F69">
        <v>78422</v>
      </c>
      <c r="G69">
        <v>1454676</v>
      </c>
      <c r="H69">
        <f>Table5[[#This Row],[2022]]/$J$2</f>
        <v>3.5306431486980606E-4</v>
      </c>
    </row>
    <row r="70" spans="1:8" hidden="1" x14ac:dyDescent="0.55000000000000004">
      <c r="A70" t="s">
        <v>61</v>
      </c>
      <c r="B70" t="s">
        <v>0</v>
      </c>
      <c r="C70">
        <v>172083</v>
      </c>
      <c r="D70">
        <v>290773</v>
      </c>
      <c r="E70">
        <v>89</v>
      </c>
      <c r="F70">
        <v>58883</v>
      </c>
      <c r="G70">
        <v>110444</v>
      </c>
      <c r="H70">
        <f>Table5[[#This Row],[2022]]/$J$2</f>
        <v>2.6805855868578884E-5</v>
      </c>
    </row>
    <row r="71" spans="1:8" hidden="1" x14ac:dyDescent="0.55000000000000004">
      <c r="A71" t="s">
        <v>195</v>
      </c>
      <c r="B71" t="s">
        <v>28</v>
      </c>
      <c r="C71">
        <v>2505377</v>
      </c>
      <c r="D71">
        <v>2004270</v>
      </c>
      <c r="E71">
        <v>2603876</v>
      </c>
      <c r="F71">
        <v>1707422</v>
      </c>
      <c r="G71">
        <v>616867</v>
      </c>
      <c r="H71" s="44">
        <f>Table5[[#This Row],[2022]]/$J$2</f>
        <v>1.4971974839812622E-4</v>
      </c>
    </row>
    <row r="72" spans="1:8" x14ac:dyDescent="0.55000000000000004">
      <c r="A72" t="s">
        <v>184</v>
      </c>
      <c r="B72" t="s">
        <v>29</v>
      </c>
      <c r="C72">
        <v>1179840</v>
      </c>
      <c r="D72">
        <v>1323861</v>
      </c>
      <c r="E72">
        <v>1323777</v>
      </c>
      <c r="F72">
        <v>1130056</v>
      </c>
      <c r="G72">
        <v>1436599</v>
      </c>
      <c r="H72">
        <f>Table5[[#This Row],[2022]]/$J$2</f>
        <v>3.4867684740632861E-4</v>
      </c>
    </row>
    <row r="73" spans="1:8" hidden="1" x14ac:dyDescent="0.55000000000000004">
      <c r="A73" t="s">
        <v>62</v>
      </c>
      <c r="B73" t="s">
        <v>0</v>
      </c>
      <c r="D73">
        <v>81447</v>
      </c>
      <c r="F73">
        <v>-3341</v>
      </c>
      <c r="G73">
        <v>104590</v>
      </c>
      <c r="H73">
        <f>Table5[[#This Row],[2022]]/$J$2</f>
        <v>2.5385031919295442E-5</v>
      </c>
    </row>
    <row r="74" spans="1:8" hidden="1" x14ac:dyDescent="0.55000000000000004">
      <c r="A74" t="s">
        <v>152</v>
      </c>
      <c r="B74" t="s">
        <v>28</v>
      </c>
      <c r="C74">
        <v>214354</v>
      </c>
      <c r="E74">
        <v>122506</v>
      </c>
      <c r="F74">
        <v>248531</v>
      </c>
      <c r="G74">
        <v>574890</v>
      </c>
      <c r="H74" s="44">
        <f>Table5[[#This Row],[2022]]/$J$2</f>
        <v>1.3953151352981888E-4</v>
      </c>
    </row>
    <row r="75" spans="1:8" x14ac:dyDescent="0.55000000000000004">
      <c r="A75" t="s">
        <v>187</v>
      </c>
      <c r="B75" t="s">
        <v>29</v>
      </c>
      <c r="C75">
        <v>1049607</v>
      </c>
      <c r="D75">
        <v>1148482</v>
      </c>
      <c r="E75">
        <v>1379835</v>
      </c>
      <c r="F75">
        <v>1222855</v>
      </c>
      <c r="G75">
        <v>1348598</v>
      </c>
      <c r="H75">
        <f>Table5[[#This Row],[2022]]/$J$2</f>
        <v>3.2731813056982497E-4</v>
      </c>
    </row>
    <row r="76" spans="1:8" hidden="1" x14ac:dyDescent="0.55000000000000004">
      <c r="A76" t="s">
        <v>63</v>
      </c>
      <c r="B76" t="s">
        <v>0</v>
      </c>
      <c r="D76">
        <v>30177</v>
      </c>
      <c r="E76">
        <v>25203</v>
      </c>
      <c r="F76">
        <v>467942</v>
      </c>
      <c r="G76">
        <v>92376</v>
      </c>
      <c r="H76">
        <f>Table5[[#This Row],[2022]]/$J$2</f>
        <v>2.242057279450077E-5</v>
      </c>
    </row>
    <row r="77" spans="1:8" hidden="1" x14ac:dyDescent="0.55000000000000004">
      <c r="A77" t="s">
        <v>190</v>
      </c>
      <c r="B77" t="s">
        <v>28</v>
      </c>
      <c r="C77">
        <v>174600</v>
      </c>
      <c r="D77">
        <v>61199</v>
      </c>
      <c r="E77">
        <v>1424</v>
      </c>
      <c r="F77">
        <v>2492400</v>
      </c>
      <c r="G77">
        <v>457699</v>
      </c>
      <c r="H77" s="44">
        <f>Table5[[#This Row],[2022]]/$J$2</f>
        <v>1.1108809374155851E-4</v>
      </c>
    </row>
    <row r="78" spans="1:8" x14ac:dyDescent="0.55000000000000004">
      <c r="A78" t="s">
        <v>183</v>
      </c>
      <c r="B78" t="s">
        <v>29</v>
      </c>
      <c r="C78">
        <v>273711</v>
      </c>
      <c r="D78">
        <v>289131</v>
      </c>
      <c r="E78">
        <v>1226949</v>
      </c>
      <c r="F78">
        <v>325048</v>
      </c>
      <c r="G78">
        <v>1308473</v>
      </c>
      <c r="H78">
        <f>Table5[[#This Row],[2022]]/$J$2</f>
        <v>3.1757939449790864E-4</v>
      </c>
    </row>
    <row r="79" spans="1:8" hidden="1" x14ac:dyDescent="0.55000000000000004">
      <c r="A79" t="s">
        <v>64</v>
      </c>
      <c r="B79" t="s">
        <v>0</v>
      </c>
      <c r="C79">
        <v>449810</v>
      </c>
      <c r="D79">
        <v>120930</v>
      </c>
      <c r="E79">
        <v>66485</v>
      </c>
      <c r="F79">
        <v>-8</v>
      </c>
      <c r="G79">
        <v>91800</v>
      </c>
      <c r="H79">
        <f>Table5[[#This Row],[2022]]/$J$2</f>
        <v>2.2280771872945036E-5</v>
      </c>
    </row>
    <row r="80" spans="1:8" hidden="1" x14ac:dyDescent="0.55000000000000004">
      <c r="A80" t="s">
        <v>178</v>
      </c>
      <c r="B80" t="s">
        <v>28</v>
      </c>
      <c r="C80">
        <v>83029</v>
      </c>
      <c r="D80">
        <v>440663</v>
      </c>
      <c r="E80">
        <v>253261</v>
      </c>
      <c r="F80">
        <v>215392</v>
      </c>
      <c r="G80">
        <v>392090</v>
      </c>
      <c r="H80" s="44">
        <f>Table5[[#This Row],[2022]]/$J$2</f>
        <v>9.5164137730533981E-5</v>
      </c>
    </row>
    <row r="81" spans="1:8" x14ac:dyDescent="0.55000000000000004">
      <c r="A81" t="s">
        <v>60</v>
      </c>
      <c r="B81" t="s">
        <v>29</v>
      </c>
      <c r="C81">
        <v>1228208</v>
      </c>
      <c r="D81">
        <v>978705</v>
      </c>
      <c r="E81">
        <v>1553157</v>
      </c>
      <c r="F81">
        <v>1282338</v>
      </c>
      <c r="G81">
        <v>1170607</v>
      </c>
      <c r="H81">
        <f>Table5[[#This Row],[2022]]/$J$2</f>
        <v>2.8411794683957047E-4</v>
      </c>
    </row>
    <row r="82" spans="1:8" hidden="1" x14ac:dyDescent="0.55000000000000004">
      <c r="A82" t="s">
        <v>65</v>
      </c>
      <c r="B82" t="s">
        <v>0</v>
      </c>
      <c r="C82">
        <v>292387</v>
      </c>
      <c r="D82">
        <v>281621</v>
      </c>
      <c r="E82">
        <v>148469</v>
      </c>
      <c r="F82">
        <v>139815</v>
      </c>
      <c r="G82">
        <v>90738</v>
      </c>
      <c r="H82">
        <f>Table5[[#This Row],[2022]]/$J$2</f>
        <v>2.2023013923826653E-5</v>
      </c>
    </row>
    <row r="83" spans="1:8" hidden="1" x14ac:dyDescent="0.55000000000000004">
      <c r="A83" t="s">
        <v>57</v>
      </c>
      <c r="B83" t="s">
        <v>28</v>
      </c>
      <c r="C83">
        <v>251740</v>
      </c>
      <c r="D83">
        <v>342408</v>
      </c>
      <c r="E83">
        <v>175691</v>
      </c>
      <c r="F83">
        <v>210525</v>
      </c>
      <c r="G83">
        <v>365579</v>
      </c>
      <c r="H83" s="44">
        <f>Table5[[#This Row],[2022]]/$J$2</f>
        <v>8.8729654689971395E-5</v>
      </c>
    </row>
    <row r="84" spans="1:8" x14ac:dyDescent="0.55000000000000004">
      <c r="A84" t="s">
        <v>45</v>
      </c>
      <c r="B84" t="s">
        <v>29</v>
      </c>
      <c r="C84">
        <v>435244</v>
      </c>
      <c r="D84">
        <v>584838</v>
      </c>
      <c r="E84">
        <v>853016</v>
      </c>
      <c r="F84">
        <v>710340</v>
      </c>
      <c r="G84">
        <v>1043788</v>
      </c>
      <c r="H84">
        <f>Table5[[#This Row],[2022]]/$J$2</f>
        <v>2.5333771581391673E-4</v>
      </c>
    </row>
    <row r="85" spans="1:8" hidden="1" x14ac:dyDescent="0.55000000000000004">
      <c r="A85" t="s">
        <v>66</v>
      </c>
      <c r="B85" t="s">
        <v>0</v>
      </c>
      <c r="C85">
        <v>24287</v>
      </c>
      <c r="D85">
        <v>21997</v>
      </c>
      <c r="E85">
        <v>68379</v>
      </c>
      <c r="F85">
        <v>135648</v>
      </c>
      <c r="G85">
        <v>68286</v>
      </c>
      <c r="H85">
        <f>Table5[[#This Row],[2022]]/$J$2</f>
        <v>1.6573690502352123E-5</v>
      </c>
    </row>
    <row r="86" spans="1:8" hidden="1" x14ac:dyDescent="0.55000000000000004">
      <c r="A86" t="s">
        <v>179</v>
      </c>
      <c r="B86" t="s">
        <v>28</v>
      </c>
      <c r="C86">
        <v>1463958</v>
      </c>
      <c r="D86">
        <v>2300186</v>
      </c>
      <c r="E86">
        <v>4299454</v>
      </c>
      <c r="F86">
        <v>2932448</v>
      </c>
      <c r="G86">
        <v>358530</v>
      </c>
      <c r="H86" s="44">
        <f>Table5[[#This Row],[2022]]/$J$2</f>
        <v>8.701879237044645E-5</v>
      </c>
    </row>
    <row r="87" spans="1:8" x14ac:dyDescent="0.55000000000000004">
      <c r="A87" t="s">
        <v>182</v>
      </c>
      <c r="B87" t="s">
        <v>29</v>
      </c>
      <c r="C87">
        <v>183446</v>
      </c>
      <c r="D87">
        <v>243001</v>
      </c>
      <c r="E87">
        <v>281174</v>
      </c>
      <c r="F87">
        <v>1604509</v>
      </c>
      <c r="G87">
        <v>948740</v>
      </c>
      <c r="H87">
        <f>Table5[[#This Row],[2022]]/$J$2</f>
        <v>2.3026862207775462E-4</v>
      </c>
    </row>
    <row r="88" spans="1:8" hidden="1" x14ac:dyDescent="0.55000000000000004">
      <c r="A88" t="s">
        <v>67</v>
      </c>
      <c r="B88" t="s">
        <v>0</v>
      </c>
      <c r="D88">
        <v>250878</v>
      </c>
      <c r="E88">
        <v>23587</v>
      </c>
      <c r="G88">
        <v>54373</v>
      </c>
      <c r="H88">
        <f>Table5[[#This Row],[2022]]/$J$2</f>
        <v>1.3196867200954689E-5</v>
      </c>
    </row>
    <row r="89" spans="1:8" hidden="1" x14ac:dyDescent="0.55000000000000004">
      <c r="A89" t="s">
        <v>186</v>
      </c>
      <c r="B89" t="s">
        <v>28</v>
      </c>
      <c r="E89">
        <v>3449841</v>
      </c>
      <c r="F89">
        <v>3728776</v>
      </c>
      <c r="G89">
        <v>351808</v>
      </c>
      <c r="H89" s="44">
        <f>Table5[[#This Row],[2022]]/$J$2</f>
        <v>8.5387296199096379E-5</v>
      </c>
    </row>
    <row r="90" spans="1:8" x14ac:dyDescent="0.55000000000000004">
      <c r="A90" t="s">
        <v>179</v>
      </c>
      <c r="B90" t="s">
        <v>29</v>
      </c>
      <c r="C90">
        <v>1375382</v>
      </c>
      <c r="D90">
        <v>1944128</v>
      </c>
      <c r="E90">
        <v>1456104</v>
      </c>
      <c r="F90">
        <v>890286</v>
      </c>
      <c r="G90">
        <v>814815</v>
      </c>
      <c r="H90">
        <f>Table5[[#This Row],[2022]]/$J$2</f>
        <v>1.9776369426638028E-4</v>
      </c>
    </row>
    <row r="91" spans="1:8" hidden="1" x14ac:dyDescent="0.55000000000000004">
      <c r="A91" t="s">
        <v>68</v>
      </c>
      <c r="B91" t="s">
        <v>0</v>
      </c>
      <c r="C91">
        <v>-2224</v>
      </c>
      <c r="D91">
        <v>-6019</v>
      </c>
      <c r="E91">
        <v>-7163</v>
      </c>
      <c r="F91">
        <v>62792</v>
      </c>
      <c r="G91">
        <v>45121</v>
      </c>
      <c r="H91">
        <f>Table5[[#This Row],[2022]]/$J$2</f>
        <v>1.0951314898465719E-5</v>
      </c>
    </row>
    <row r="92" spans="1:8" hidden="1" x14ac:dyDescent="0.55000000000000004">
      <c r="A92" t="s">
        <v>185</v>
      </c>
      <c r="B92" t="s">
        <v>28</v>
      </c>
      <c r="C92">
        <v>512027</v>
      </c>
      <c r="D92">
        <v>1102368</v>
      </c>
      <c r="E92">
        <v>819050</v>
      </c>
      <c r="F92">
        <v>1055033</v>
      </c>
      <c r="G92">
        <v>320825</v>
      </c>
      <c r="H92" s="44">
        <f>Table5[[#This Row],[2022]]/$J$2</f>
        <v>7.7867414337010805E-5</v>
      </c>
    </row>
    <row r="93" spans="1:8" x14ac:dyDescent="0.55000000000000004">
      <c r="A93" t="s">
        <v>178</v>
      </c>
      <c r="B93" t="s">
        <v>29</v>
      </c>
      <c r="C93">
        <v>22313</v>
      </c>
      <c r="D93">
        <v>210153</v>
      </c>
      <c r="E93">
        <v>818563</v>
      </c>
      <c r="F93">
        <v>738300</v>
      </c>
      <c r="G93">
        <v>787622</v>
      </c>
      <c r="H93">
        <f>Table5[[#This Row],[2022]]/$J$2</f>
        <v>1.9116368305133676E-4</v>
      </c>
    </row>
    <row r="94" spans="1:8" hidden="1" x14ac:dyDescent="0.55000000000000004">
      <c r="A94" t="s">
        <v>69</v>
      </c>
      <c r="B94" t="s">
        <v>0</v>
      </c>
      <c r="C94">
        <v>1292468</v>
      </c>
      <c r="D94">
        <v>149754</v>
      </c>
      <c r="E94">
        <v>-5816</v>
      </c>
      <c r="F94">
        <v>30099</v>
      </c>
      <c r="G94">
        <v>34403</v>
      </c>
      <c r="H94">
        <f>Table5[[#This Row],[2022]]/$J$2</f>
        <v>8.3499498338227469E-6</v>
      </c>
    </row>
    <row r="95" spans="1:8" hidden="1" x14ac:dyDescent="0.55000000000000004">
      <c r="A95" t="s">
        <v>58</v>
      </c>
      <c r="B95" t="s">
        <v>28</v>
      </c>
      <c r="C95">
        <v>181265</v>
      </c>
      <c r="D95">
        <v>187023</v>
      </c>
      <c r="E95">
        <v>609546</v>
      </c>
      <c r="F95">
        <v>1338227</v>
      </c>
      <c r="G95">
        <v>299922</v>
      </c>
      <c r="H95" s="44">
        <f>Table5[[#This Row],[2022]]/$J$2</f>
        <v>7.2794048602150565E-5</v>
      </c>
    </row>
    <row r="96" spans="1:8" x14ac:dyDescent="0.55000000000000004">
      <c r="A96" t="s">
        <v>181</v>
      </c>
      <c r="B96" t="s">
        <v>29</v>
      </c>
      <c r="C96">
        <v>879694</v>
      </c>
      <c r="D96">
        <v>658373</v>
      </c>
      <c r="E96">
        <v>1059950</v>
      </c>
      <c r="F96">
        <v>702205</v>
      </c>
      <c r="G96">
        <v>773183</v>
      </c>
      <c r="H96">
        <f>Table5[[#This Row],[2022]]/$J$2</f>
        <v>1.8765919432504644E-4</v>
      </c>
    </row>
    <row r="97" spans="1:8" hidden="1" x14ac:dyDescent="0.55000000000000004">
      <c r="A97" t="s">
        <v>70</v>
      </c>
      <c r="B97" t="s">
        <v>0</v>
      </c>
      <c r="C97">
        <v>6444</v>
      </c>
      <c r="D97">
        <v>1170</v>
      </c>
      <c r="G97">
        <v>26493</v>
      </c>
      <c r="H97">
        <f>Table5[[#This Row],[2022]]/$J$2</f>
        <v>6.430114261763975E-6</v>
      </c>
    </row>
    <row r="98" spans="1:8" hidden="1" x14ac:dyDescent="0.55000000000000004">
      <c r="A98" t="s">
        <v>59</v>
      </c>
      <c r="B98" t="s">
        <v>28</v>
      </c>
      <c r="C98">
        <v>498247</v>
      </c>
      <c r="D98">
        <v>840658</v>
      </c>
      <c r="E98">
        <v>851989</v>
      </c>
      <c r="F98">
        <v>734326</v>
      </c>
      <c r="G98">
        <v>280651</v>
      </c>
      <c r="H98" s="44">
        <f>Table5[[#This Row],[2022]]/$J$2</f>
        <v>6.8116785478364897E-5</v>
      </c>
    </row>
    <row r="99" spans="1:8" x14ac:dyDescent="0.55000000000000004">
      <c r="A99" t="s">
        <v>180</v>
      </c>
      <c r="B99" t="s">
        <v>29</v>
      </c>
      <c r="C99">
        <v>4845</v>
      </c>
      <c r="D99">
        <v>47025</v>
      </c>
      <c r="E99">
        <v>182945</v>
      </c>
      <c r="F99">
        <v>34598</v>
      </c>
      <c r="G99">
        <v>659145</v>
      </c>
      <c r="H99">
        <f>Table5[[#This Row],[2022]]/$J$2</f>
        <v>1.5998103895634375E-4</v>
      </c>
    </row>
    <row r="100" spans="1:8" hidden="1" x14ac:dyDescent="0.55000000000000004">
      <c r="A100" t="s">
        <v>71</v>
      </c>
      <c r="B100" t="s">
        <v>0</v>
      </c>
      <c r="C100">
        <v>302065</v>
      </c>
      <c r="D100">
        <v>16111</v>
      </c>
      <c r="E100">
        <v>309246</v>
      </c>
      <c r="F100">
        <v>8316</v>
      </c>
      <c r="G100">
        <v>25330</v>
      </c>
      <c r="H100">
        <f>Table5[[#This Row],[2022]]/$J$2</f>
        <v>6.1478426093866863E-6</v>
      </c>
    </row>
    <row r="101" spans="1:8" hidden="1" x14ac:dyDescent="0.55000000000000004">
      <c r="A101" t="s">
        <v>184</v>
      </c>
      <c r="B101" t="s">
        <v>28</v>
      </c>
      <c r="C101">
        <v>170678</v>
      </c>
      <c r="D101">
        <v>182403</v>
      </c>
      <c r="E101">
        <v>541313</v>
      </c>
      <c r="F101">
        <v>2215875</v>
      </c>
      <c r="G101">
        <v>208760</v>
      </c>
      <c r="H101" s="44">
        <f>Table5[[#This Row],[2022]]/$J$2</f>
        <v>5.0668125666623161E-5</v>
      </c>
    </row>
    <row r="102" spans="1:8" x14ac:dyDescent="0.55000000000000004">
      <c r="A102" t="s">
        <v>152</v>
      </c>
      <c r="B102" t="s">
        <v>29</v>
      </c>
      <c r="C102">
        <v>27094</v>
      </c>
      <c r="D102">
        <v>6751</v>
      </c>
      <c r="E102">
        <v>2604</v>
      </c>
      <c r="F102">
        <v>244860</v>
      </c>
      <c r="G102">
        <v>580343</v>
      </c>
      <c r="H102">
        <f>Table5[[#This Row],[2022]]/$J$2</f>
        <v>1.4085501079586646E-4</v>
      </c>
    </row>
    <row r="103" spans="1:8" hidden="1" x14ac:dyDescent="0.55000000000000004">
      <c r="A103" t="s">
        <v>72</v>
      </c>
      <c r="B103" t="s">
        <v>0</v>
      </c>
      <c r="G103">
        <v>20322</v>
      </c>
      <c r="H103">
        <f>Table5[[#This Row],[2022]]/$J$2</f>
        <v>4.9323512636382253E-6</v>
      </c>
    </row>
    <row r="104" spans="1:8" hidden="1" x14ac:dyDescent="0.55000000000000004">
      <c r="A104" t="s">
        <v>182</v>
      </c>
      <c r="B104" t="s">
        <v>28</v>
      </c>
      <c r="C104">
        <v>2019160</v>
      </c>
      <c r="D104">
        <v>2369309</v>
      </c>
      <c r="E104">
        <v>2887370</v>
      </c>
      <c r="F104">
        <v>332666</v>
      </c>
      <c r="G104">
        <v>128274</v>
      </c>
      <c r="H104" s="44">
        <f>Table5[[#This Row],[2022]]/$J$2</f>
        <v>3.1133373978541956E-5</v>
      </c>
    </row>
    <row r="105" spans="1:8" x14ac:dyDescent="0.55000000000000004">
      <c r="A105" t="s">
        <v>44</v>
      </c>
      <c r="B105" t="s">
        <v>29</v>
      </c>
      <c r="C105">
        <v>948446</v>
      </c>
      <c r="D105">
        <v>643168</v>
      </c>
      <c r="E105">
        <v>274660</v>
      </c>
      <c r="F105">
        <v>633223</v>
      </c>
      <c r="G105">
        <v>532196</v>
      </c>
      <c r="H105">
        <f>Table5[[#This Row],[2022]]/$J$2</f>
        <v>1.2916925563936663E-4</v>
      </c>
    </row>
    <row r="106" spans="1:8" hidden="1" x14ac:dyDescent="0.55000000000000004">
      <c r="A106" t="s">
        <v>73</v>
      </c>
      <c r="B106" t="s">
        <v>0</v>
      </c>
      <c r="C106">
        <v>4666</v>
      </c>
      <c r="D106">
        <v>5184</v>
      </c>
      <c r="G106">
        <v>13125</v>
      </c>
      <c r="H106">
        <f>Table5[[#This Row],[2022]]/$J$2</f>
        <v>3.1855678739913249E-6</v>
      </c>
    </row>
    <row r="107" spans="1:8" hidden="1" x14ac:dyDescent="0.55000000000000004">
      <c r="A107" t="s">
        <v>183</v>
      </c>
      <c r="B107" t="s">
        <v>28</v>
      </c>
      <c r="E107">
        <v>656212</v>
      </c>
      <c r="F107">
        <v>108435</v>
      </c>
      <c r="G107">
        <v>122265</v>
      </c>
      <c r="H107" s="44">
        <f>Table5[[#This Row],[2022]]/$J$2</f>
        <v>2.9674929989603756E-5</v>
      </c>
    </row>
    <row r="108" spans="1:8" x14ac:dyDescent="0.55000000000000004">
      <c r="A108" t="s">
        <v>175</v>
      </c>
      <c r="B108" t="s">
        <v>29</v>
      </c>
      <c r="C108">
        <v>449270</v>
      </c>
      <c r="D108">
        <v>177129</v>
      </c>
      <c r="E108">
        <v>201996</v>
      </c>
      <c r="F108">
        <v>339538</v>
      </c>
      <c r="G108">
        <v>432214</v>
      </c>
      <c r="H108">
        <f>Table5[[#This Row],[2022]]/$J$2</f>
        <v>1.0490263109251706E-4</v>
      </c>
    </row>
    <row r="109" spans="1:8" hidden="1" x14ac:dyDescent="0.55000000000000004">
      <c r="A109" t="s">
        <v>74</v>
      </c>
      <c r="B109" t="s">
        <v>0</v>
      </c>
      <c r="F109">
        <v>29416</v>
      </c>
      <c r="G109">
        <v>12445</v>
      </c>
      <c r="H109">
        <f>Table5[[#This Row],[2022]]/$J$2</f>
        <v>3.0205251193769173E-6</v>
      </c>
    </row>
    <row r="110" spans="1:8" hidden="1" x14ac:dyDescent="0.55000000000000004">
      <c r="A110" t="s">
        <v>61</v>
      </c>
      <c r="B110" t="s">
        <v>28</v>
      </c>
      <c r="C110">
        <v>172083</v>
      </c>
      <c r="D110">
        <v>290773</v>
      </c>
      <c r="E110">
        <v>89</v>
      </c>
      <c r="F110">
        <v>58883</v>
      </c>
      <c r="G110">
        <v>119052</v>
      </c>
      <c r="H110" s="44">
        <f>Table5[[#This Row],[2022]]/$J$2</f>
        <v>2.889510297405068E-5</v>
      </c>
    </row>
    <row r="111" spans="1:8" x14ac:dyDescent="0.55000000000000004">
      <c r="A111" t="s">
        <v>177</v>
      </c>
      <c r="B111" t="s">
        <v>29</v>
      </c>
      <c r="C111">
        <v>30933</v>
      </c>
      <c r="D111">
        <v>27803</v>
      </c>
      <c r="E111">
        <v>24636</v>
      </c>
      <c r="F111">
        <v>29016</v>
      </c>
      <c r="G111">
        <v>371560</v>
      </c>
      <c r="H111">
        <f>Table5[[#This Row],[2022]]/$J$2</f>
        <v>9.0181302800778411E-5</v>
      </c>
    </row>
    <row r="112" spans="1:8" hidden="1" x14ac:dyDescent="0.55000000000000004">
      <c r="A112" t="s">
        <v>75</v>
      </c>
      <c r="B112" t="s">
        <v>0</v>
      </c>
      <c r="C112">
        <v>-20740</v>
      </c>
      <c r="D112">
        <v>16104</v>
      </c>
      <c r="E112">
        <v>7940</v>
      </c>
      <c r="F112">
        <v>99</v>
      </c>
      <c r="G112">
        <v>10964</v>
      </c>
      <c r="H112">
        <f>Table5[[#This Row],[2022]]/$J$2</f>
        <v>2.6610717082240674E-6</v>
      </c>
    </row>
    <row r="113" spans="1:8" hidden="1" x14ac:dyDescent="0.55000000000000004">
      <c r="A113" t="s">
        <v>62</v>
      </c>
      <c r="B113" t="s">
        <v>28</v>
      </c>
      <c r="D113">
        <v>81447</v>
      </c>
      <c r="G113">
        <v>104642</v>
      </c>
      <c r="H113" s="44">
        <f>Table5[[#This Row],[2022]]/$J$2</f>
        <v>2.5397652835824778E-5</v>
      </c>
    </row>
    <row r="114" spans="1:8" x14ac:dyDescent="0.55000000000000004">
      <c r="A114" t="s">
        <v>176</v>
      </c>
      <c r="B114" t="s">
        <v>29</v>
      </c>
      <c r="C114">
        <v>439553</v>
      </c>
      <c r="D114">
        <v>438169</v>
      </c>
      <c r="E114">
        <v>384187</v>
      </c>
      <c r="F114">
        <v>642208</v>
      </c>
      <c r="G114">
        <v>330441</v>
      </c>
      <c r="H114">
        <f>Table5[[#This Row],[2022]]/$J$2</f>
        <v>8.0201313055205131E-5</v>
      </c>
    </row>
    <row r="115" spans="1:8" hidden="1" x14ac:dyDescent="0.55000000000000004">
      <c r="A115" t="s">
        <v>76</v>
      </c>
      <c r="B115" t="s">
        <v>0</v>
      </c>
      <c r="C115">
        <v>106211</v>
      </c>
      <c r="D115">
        <v>689303</v>
      </c>
      <c r="E115">
        <v>88272</v>
      </c>
      <c r="F115">
        <v>7929</v>
      </c>
      <c r="G115">
        <v>10872</v>
      </c>
      <c r="H115">
        <f>Table5[[#This Row],[2022]]/$J$2</f>
        <v>2.6387423943644712E-6</v>
      </c>
    </row>
    <row r="116" spans="1:8" hidden="1" x14ac:dyDescent="0.55000000000000004">
      <c r="A116" t="s">
        <v>175</v>
      </c>
      <c r="B116" t="s">
        <v>28</v>
      </c>
      <c r="E116">
        <v>142957</v>
      </c>
      <c r="G116">
        <v>104630</v>
      </c>
      <c r="H116" s="44">
        <f>Table5[[#This Row],[2022]]/$J$2</f>
        <v>2.5394740316625698E-5</v>
      </c>
    </row>
    <row r="117" spans="1:8" x14ac:dyDescent="0.55000000000000004">
      <c r="A117" t="s">
        <v>40</v>
      </c>
      <c r="B117" t="s">
        <v>29</v>
      </c>
      <c r="C117">
        <v>393241</v>
      </c>
      <c r="D117">
        <v>345938</v>
      </c>
      <c r="E117">
        <v>302453</v>
      </c>
      <c r="F117">
        <v>621381</v>
      </c>
      <c r="G117">
        <v>296641</v>
      </c>
      <c r="H117">
        <f>Table5[[#This Row],[2022]]/$J$2</f>
        <v>7.1997717311136049E-5</v>
      </c>
    </row>
    <row r="118" spans="1:8" hidden="1" x14ac:dyDescent="0.55000000000000004">
      <c r="A118" t="s">
        <v>77</v>
      </c>
      <c r="B118" t="s">
        <v>0</v>
      </c>
      <c r="C118">
        <v>852320</v>
      </c>
      <c r="D118">
        <v>144161</v>
      </c>
      <c r="G118">
        <v>702</v>
      </c>
      <c r="H118">
        <f>Table5[[#This Row],[2022]]/$J$2</f>
        <v>1.7038237314605029E-7</v>
      </c>
    </row>
    <row r="119" spans="1:8" hidden="1" x14ac:dyDescent="0.55000000000000004">
      <c r="A119" t="s">
        <v>193</v>
      </c>
      <c r="B119" t="s">
        <v>28</v>
      </c>
      <c r="C119">
        <v>2466423</v>
      </c>
      <c r="D119">
        <v>7937636</v>
      </c>
      <c r="E119">
        <v>608785</v>
      </c>
      <c r="F119">
        <v>4580</v>
      </c>
      <c r="G119">
        <v>95508</v>
      </c>
      <c r="H119" s="44">
        <f>Table5[[#This Row],[2022]]/$J$2</f>
        <v>2.3180740305460073E-5</v>
      </c>
    </row>
    <row r="120" spans="1:8" x14ac:dyDescent="0.55000000000000004">
      <c r="A120" t="s">
        <v>174</v>
      </c>
      <c r="B120" t="s">
        <v>29</v>
      </c>
      <c r="C120">
        <v>9170</v>
      </c>
      <c r="D120">
        <v>5848</v>
      </c>
      <c r="E120">
        <v>206062</v>
      </c>
      <c r="F120">
        <v>171707</v>
      </c>
      <c r="G120">
        <v>291748</v>
      </c>
      <c r="H120">
        <f>Table5[[#This Row],[2022]]/$J$2</f>
        <v>7.0810137607712071E-5</v>
      </c>
    </row>
    <row r="121" spans="1:8" hidden="1" x14ac:dyDescent="0.55000000000000004">
      <c r="A121" t="s">
        <v>78</v>
      </c>
      <c r="B121" t="s">
        <v>0</v>
      </c>
      <c r="C121">
        <v>-19031</v>
      </c>
      <c r="D121">
        <v>155027</v>
      </c>
      <c r="E121">
        <v>-44923</v>
      </c>
      <c r="F121">
        <v>-68617</v>
      </c>
      <c r="G121">
        <v>229</v>
      </c>
      <c r="H121">
        <f>Table5[[#This Row],[2022]]/$J$2</f>
        <v>5.5580574715734353E-8</v>
      </c>
    </row>
    <row r="122" spans="1:8" hidden="1" x14ac:dyDescent="0.55000000000000004">
      <c r="A122" t="s">
        <v>63</v>
      </c>
      <c r="B122" t="s">
        <v>28</v>
      </c>
      <c r="D122">
        <v>30177</v>
      </c>
      <c r="E122">
        <v>25203</v>
      </c>
      <c r="F122">
        <v>468943</v>
      </c>
      <c r="G122">
        <v>92451</v>
      </c>
      <c r="H122" s="44">
        <f>Table5[[#This Row],[2022]]/$J$2</f>
        <v>2.2438776039495005E-5</v>
      </c>
    </row>
    <row r="123" spans="1:8" x14ac:dyDescent="0.55000000000000004">
      <c r="A123" t="s">
        <v>173</v>
      </c>
      <c r="B123" t="s">
        <v>29</v>
      </c>
      <c r="C123">
        <v>52718</v>
      </c>
      <c r="D123">
        <v>81338</v>
      </c>
      <c r="E123">
        <v>56010</v>
      </c>
      <c r="F123">
        <v>67805</v>
      </c>
      <c r="G123">
        <v>266061</v>
      </c>
      <c r="H123">
        <f>Table5[[#This Row],[2022]]/$J$2</f>
        <v>6.4575647552152834E-5</v>
      </c>
    </row>
    <row r="124" spans="1:8" hidden="1" x14ac:dyDescent="0.55000000000000004">
      <c r="A124" t="s">
        <v>79</v>
      </c>
      <c r="B124" t="s">
        <v>0</v>
      </c>
      <c r="C124">
        <v>3275</v>
      </c>
      <c r="F124">
        <v>351654</v>
      </c>
      <c r="H124">
        <f>Table5[[#This Row],[2022]]/$J$2</f>
        <v>0</v>
      </c>
    </row>
    <row r="125" spans="1:8" hidden="1" x14ac:dyDescent="0.55000000000000004">
      <c r="A125" t="s">
        <v>65</v>
      </c>
      <c r="B125" t="s">
        <v>28</v>
      </c>
      <c r="C125">
        <v>303901</v>
      </c>
      <c r="D125">
        <v>282136</v>
      </c>
      <c r="E125">
        <v>148962</v>
      </c>
      <c r="F125">
        <v>141301</v>
      </c>
      <c r="G125">
        <v>92040</v>
      </c>
      <c r="H125" s="44">
        <f>Table5[[#This Row],[2022]]/$J$2</f>
        <v>2.2339022256926592E-5</v>
      </c>
    </row>
    <row r="126" spans="1:8" x14ac:dyDescent="0.55000000000000004">
      <c r="A126" t="s">
        <v>172</v>
      </c>
      <c r="B126" t="s">
        <v>29</v>
      </c>
      <c r="C126">
        <v>116955</v>
      </c>
      <c r="D126">
        <v>105413</v>
      </c>
      <c r="E126">
        <v>123421</v>
      </c>
      <c r="F126">
        <v>162856</v>
      </c>
      <c r="G126">
        <v>242610</v>
      </c>
      <c r="H126">
        <f>Table5[[#This Row],[2022]]/$J$2</f>
        <v>5.888385690735507E-5</v>
      </c>
    </row>
    <row r="127" spans="1:8" hidden="1" x14ac:dyDescent="0.55000000000000004">
      <c r="A127" t="s">
        <v>80</v>
      </c>
      <c r="B127" t="s">
        <v>0</v>
      </c>
      <c r="E127">
        <v>545286</v>
      </c>
      <c r="F127">
        <v>114727</v>
      </c>
      <c r="H127">
        <f>Table5[[#This Row],[2022]]/$J$2</f>
        <v>0</v>
      </c>
    </row>
    <row r="128" spans="1:8" hidden="1" x14ac:dyDescent="0.55000000000000004">
      <c r="A128" t="s">
        <v>64</v>
      </c>
      <c r="B128" t="s">
        <v>28</v>
      </c>
      <c r="C128">
        <v>449810</v>
      </c>
      <c r="D128">
        <v>120930</v>
      </c>
      <c r="E128">
        <v>66485</v>
      </c>
      <c r="G128">
        <v>91800</v>
      </c>
      <c r="H128" s="44">
        <f>Table5[[#This Row],[2022]]/$J$2</f>
        <v>2.2280771872945036E-5</v>
      </c>
    </row>
    <row r="129" spans="1:8" x14ac:dyDescent="0.55000000000000004">
      <c r="A129" t="s">
        <v>171</v>
      </c>
      <c r="B129" t="s">
        <v>29</v>
      </c>
      <c r="C129">
        <v>62626</v>
      </c>
      <c r="D129">
        <v>54363</v>
      </c>
      <c r="E129">
        <v>180430</v>
      </c>
      <c r="F129">
        <v>244332</v>
      </c>
      <c r="G129">
        <v>170860</v>
      </c>
      <c r="H129">
        <f>Table5[[#This Row],[2022]]/$J$2</f>
        <v>4.1469419196202495E-5</v>
      </c>
    </row>
    <row r="130" spans="1:8" hidden="1" x14ac:dyDescent="0.55000000000000004">
      <c r="A130" t="s">
        <v>81</v>
      </c>
      <c r="B130" t="s">
        <v>0</v>
      </c>
      <c r="F130">
        <v>112018</v>
      </c>
      <c r="H130">
        <f>Table5[[#This Row],[2022]]/$J$2</f>
        <v>0</v>
      </c>
    </row>
    <row r="131" spans="1:8" hidden="1" x14ac:dyDescent="0.55000000000000004">
      <c r="A131" t="s">
        <v>66</v>
      </c>
      <c r="B131" t="s">
        <v>28</v>
      </c>
      <c r="C131">
        <v>24287</v>
      </c>
      <c r="D131">
        <v>21997</v>
      </c>
      <c r="E131">
        <v>68566</v>
      </c>
      <c r="F131">
        <v>135648</v>
      </c>
      <c r="G131">
        <v>68286</v>
      </c>
      <c r="H131" s="44">
        <f>Table5[[#This Row],[2022]]/$J$2</f>
        <v>1.6573690502352123E-5</v>
      </c>
    </row>
    <row r="132" spans="1:8" x14ac:dyDescent="0.55000000000000004">
      <c r="A132" t="s">
        <v>170</v>
      </c>
      <c r="B132" t="s">
        <v>29</v>
      </c>
      <c r="C132">
        <v>91527</v>
      </c>
      <c r="D132">
        <v>302974</v>
      </c>
      <c r="E132">
        <v>99062</v>
      </c>
      <c r="F132">
        <v>104830</v>
      </c>
      <c r="G132">
        <v>142150</v>
      </c>
      <c r="H132">
        <f>Table5[[#This Row],[2022]]/$J$2</f>
        <v>3.4501217012408898E-5</v>
      </c>
    </row>
    <row r="133" spans="1:8" hidden="1" x14ac:dyDescent="0.55000000000000004">
      <c r="A133" t="s">
        <v>82</v>
      </c>
      <c r="B133" t="s">
        <v>0</v>
      </c>
      <c r="C133">
        <v>-7</v>
      </c>
      <c r="D133">
        <v>45807</v>
      </c>
      <c r="E133">
        <v>135194</v>
      </c>
      <c r="F133">
        <v>79245</v>
      </c>
      <c r="H133">
        <f>Table5[[#This Row],[2022]]/$J$2</f>
        <v>0</v>
      </c>
    </row>
    <row r="134" spans="1:8" hidden="1" x14ac:dyDescent="0.55000000000000004">
      <c r="A134" t="s">
        <v>180</v>
      </c>
      <c r="B134" t="s">
        <v>28</v>
      </c>
      <c r="D134">
        <v>109412</v>
      </c>
      <c r="E134">
        <v>15533</v>
      </c>
      <c r="F134">
        <v>700910</v>
      </c>
      <c r="G134">
        <v>60347</v>
      </c>
      <c r="H134" s="44">
        <f>Table5[[#This Row],[2022]]/$J$2</f>
        <v>1.4646816342228913E-5</v>
      </c>
    </row>
    <row r="135" spans="1:8" x14ac:dyDescent="0.55000000000000004">
      <c r="A135" t="s">
        <v>169</v>
      </c>
      <c r="B135" t="s">
        <v>29</v>
      </c>
      <c r="D135">
        <v>120651</v>
      </c>
      <c r="E135">
        <v>167488</v>
      </c>
      <c r="F135">
        <v>177448</v>
      </c>
      <c r="G135">
        <v>121173</v>
      </c>
      <c r="H135">
        <f>Table5[[#This Row],[2022]]/$J$2</f>
        <v>2.9409890742487679E-5</v>
      </c>
    </row>
    <row r="136" spans="1:8" hidden="1" x14ac:dyDescent="0.55000000000000004">
      <c r="A136" t="s">
        <v>83</v>
      </c>
      <c r="B136" t="s">
        <v>0</v>
      </c>
      <c r="C136">
        <v>-67929</v>
      </c>
      <c r="D136">
        <v>19165</v>
      </c>
      <c r="E136">
        <v>122342</v>
      </c>
      <c r="F136">
        <v>37312</v>
      </c>
      <c r="H136">
        <f>Table5[[#This Row],[2022]]/$J$2</f>
        <v>0</v>
      </c>
    </row>
    <row r="137" spans="1:8" hidden="1" x14ac:dyDescent="0.55000000000000004">
      <c r="A137" t="s">
        <v>69</v>
      </c>
      <c r="B137" t="s">
        <v>28</v>
      </c>
      <c r="C137">
        <v>1310009</v>
      </c>
      <c r="D137">
        <v>164839</v>
      </c>
      <c r="E137">
        <v>22701</v>
      </c>
      <c r="F137">
        <v>40077</v>
      </c>
      <c r="G137">
        <v>59531</v>
      </c>
      <c r="H137" s="44">
        <f>Table5[[#This Row],[2022]]/$J$2</f>
        <v>1.4448765036691623E-5</v>
      </c>
    </row>
    <row r="138" spans="1:8" x14ac:dyDescent="0.55000000000000004">
      <c r="A138" t="s">
        <v>168</v>
      </c>
      <c r="B138" t="s">
        <v>29</v>
      </c>
      <c r="C138">
        <v>192476</v>
      </c>
      <c r="D138">
        <v>450563</v>
      </c>
      <c r="E138">
        <v>600398</v>
      </c>
      <c r="F138">
        <v>132132</v>
      </c>
      <c r="G138">
        <v>119651</v>
      </c>
      <c r="H138">
        <f>Table5[[#This Row],[2022]]/$J$2</f>
        <v>2.9040486224071313E-5</v>
      </c>
    </row>
    <row r="139" spans="1:8" hidden="1" x14ac:dyDescent="0.55000000000000004">
      <c r="A139" t="s">
        <v>84</v>
      </c>
      <c r="B139" t="s">
        <v>0</v>
      </c>
      <c r="F139">
        <v>10868</v>
      </c>
      <c r="H139">
        <f>Table5[[#This Row],[2022]]/$J$2</f>
        <v>0</v>
      </c>
    </row>
    <row r="140" spans="1:8" hidden="1" x14ac:dyDescent="0.55000000000000004">
      <c r="A140" t="s">
        <v>67</v>
      </c>
      <c r="B140" t="s">
        <v>28</v>
      </c>
      <c r="D140">
        <v>250878</v>
      </c>
      <c r="E140">
        <v>23587</v>
      </c>
      <c r="G140">
        <v>54373</v>
      </c>
      <c r="H140" s="44">
        <f>Table5[[#This Row],[2022]]/$J$2</f>
        <v>1.3196867200954689E-5</v>
      </c>
    </row>
    <row r="141" spans="1:8" x14ac:dyDescent="0.55000000000000004">
      <c r="A141" t="s">
        <v>49</v>
      </c>
      <c r="B141" t="s">
        <v>29</v>
      </c>
      <c r="C141">
        <v>451076</v>
      </c>
      <c r="D141">
        <v>601835</v>
      </c>
      <c r="E141">
        <v>501142</v>
      </c>
      <c r="F141">
        <v>398642</v>
      </c>
      <c r="G141">
        <v>117398</v>
      </c>
      <c r="H141">
        <f>Table5[[#This Row],[2022]]/$J$2</f>
        <v>2.8493660744444459E-5</v>
      </c>
    </row>
    <row r="142" spans="1:8" hidden="1" x14ac:dyDescent="0.55000000000000004">
      <c r="A142" t="s">
        <v>85</v>
      </c>
      <c r="B142" t="s">
        <v>0</v>
      </c>
      <c r="D142">
        <v>15040</v>
      </c>
      <c r="E142">
        <v>1450</v>
      </c>
      <c r="F142">
        <v>5886</v>
      </c>
      <c r="H142">
        <f>Table5[[#This Row],[2022]]/$J$2</f>
        <v>0</v>
      </c>
    </row>
    <row r="143" spans="1:8" hidden="1" x14ac:dyDescent="0.55000000000000004">
      <c r="A143" t="s">
        <v>68</v>
      </c>
      <c r="B143" t="s">
        <v>28</v>
      </c>
      <c r="D143">
        <v>500</v>
      </c>
      <c r="F143">
        <v>64619</v>
      </c>
      <c r="G143">
        <v>47725</v>
      </c>
      <c r="H143" s="44">
        <f>Table5[[#This Row],[2022]]/$J$2</f>
        <v>1.1583331564665598E-5</v>
      </c>
    </row>
    <row r="144" spans="1:8" x14ac:dyDescent="0.55000000000000004">
      <c r="A144" t="s">
        <v>167</v>
      </c>
      <c r="B144" t="s">
        <v>29</v>
      </c>
      <c r="C144">
        <v>52673</v>
      </c>
      <c r="D144">
        <v>5734</v>
      </c>
      <c r="E144">
        <v>4367</v>
      </c>
      <c r="F144">
        <v>8401</v>
      </c>
      <c r="G144">
        <v>111216</v>
      </c>
      <c r="H144">
        <f>Table5[[#This Row],[2022]]/$J$2</f>
        <v>2.699322793705289E-5</v>
      </c>
    </row>
    <row r="145" spans="1:8" hidden="1" x14ac:dyDescent="0.55000000000000004">
      <c r="A145" t="s">
        <v>86</v>
      </c>
      <c r="B145" t="s">
        <v>0</v>
      </c>
      <c r="E145">
        <v>1481</v>
      </c>
      <c r="F145">
        <v>5141</v>
      </c>
      <c r="H145">
        <f>Table5[[#This Row],[2022]]/$J$2</f>
        <v>0</v>
      </c>
    </row>
    <row r="146" spans="1:8" hidden="1" x14ac:dyDescent="0.55000000000000004">
      <c r="A146" t="s">
        <v>197</v>
      </c>
      <c r="B146" t="s">
        <v>28</v>
      </c>
      <c r="C146">
        <v>31843</v>
      </c>
      <c r="G146">
        <v>39039</v>
      </c>
      <c r="H146" s="44">
        <f>Table5[[#This Row],[2022]]/$J$2</f>
        <v>9.4751530843997962E-6</v>
      </c>
    </row>
    <row r="147" spans="1:8" x14ac:dyDescent="0.55000000000000004">
      <c r="A147" t="s">
        <v>166</v>
      </c>
      <c r="B147" t="s">
        <v>29</v>
      </c>
      <c r="C147">
        <v>59384</v>
      </c>
      <c r="D147">
        <v>81894</v>
      </c>
      <c r="E147">
        <v>94938</v>
      </c>
      <c r="F147">
        <v>95752</v>
      </c>
      <c r="G147">
        <v>88806</v>
      </c>
      <c r="H147">
        <f>Table5[[#This Row],[2022]]/$J$2</f>
        <v>2.155409833277513E-5</v>
      </c>
    </row>
    <row r="148" spans="1:8" hidden="1" x14ac:dyDescent="0.55000000000000004">
      <c r="A148" t="s">
        <v>87</v>
      </c>
      <c r="B148" t="s">
        <v>0</v>
      </c>
      <c r="E148">
        <v>2421</v>
      </c>
      <c r="F148">
        <v>865</v>
      </c>
      <c r="H148">
        <f>Table5[[#This Row],[2022]]/$J$2</f>
        <v>0</v>
      </c>
    </row>
    <row r="149" spans="1:8" hidden="1" x14ac:dyDescent="0.55000000000000004">
      <c r="A149" t="s">
        <v>164</v>
      </c>
      <c r="B149" t="s">
        <v>28</v>
      </c>
      <c r="C149">
        <v>69985</v>
      </c>
      <c r="D149">
        <v>198241</v>
      </c>
      <c r="E149">
        <v>82857</v>
      </c>
      <c r="G149">
        <v>34650</v>
      </c>
      <c r="H149" s="44">
        <f>Table5[[#This Row],[2022]]/$J$2</f>
        <v>8.4098991873370974E-6</v>
      </c>
    </row>
    <row r="150" spans="1:8" x14ac:dyDescent="0.55000000000000004">
      <c r="A150" t="s">
        <v>164</v>
      </c>
      <c r="B150" t="s">
        <v>29</v>
      </c>
      <c r="C150">
        <v>604</v>
      </c>
      <c r="F150">
        <v>192</v>
      </c>
      <c r="G150">
        <v>87355</v>
      </c>
      <c r="H150">
        <f>Table5[[#This Row],[2022]]/$J$2</f>
        <v>2.1201926219619975E-5</v>
      </c>
    </row>
    <row r="151" spans="1:8" hidden="1" x14ac:dyDescent="0.55000000000000004">
      <c r="A151" t="s">
        <v>88</v>
      </c>
      <c r="B151" t="s">
        <v>0</v>
      </c>
      <c r="D151">
        <v>280183</v>
      </c>
      <c r="E151">
        <v>144192</v>
      </c>
      <c r="H151">
        <f>Table5[[#This Row],[2022]]/$J$2</f>
        <v>0</v>
      </c>
    </row>
    <row r="152" spans="1:8" hidden="1" x14ac:dyDescent="0.55000000000000004">
      <c r="A152" t="s">
        <v>177</v>
      </c>
      <c r="B152" t="s">
        <v>28</v>
      </c>
      <c r="C152">
        <v>54822</v>
      </c>
      <c r="D152">
        <v>97145</v>
      </c>
      <c r="E152">
        <v>36397</v>
      </c>
      <c r="F152">
        <v>128764</v>
      </c>
      <c r="G152">
        <v>31718</v>
      </c>
      <c r="H152" s="44">
        <f>Table5[[#This Row],[2022]]/$J$2</f>
        <v>7.6982736630290917E-6</v>
      </c>
    </row>
    <row r="153" spans="1:8" x14ac:dyDescent="0.55000000000000004">
      <c r="A153" t="s">
        <v>48</v>
      </c>
      <c r="B153" t="s">
        <v>29</v>
      </c>
      <c r="C153">
        <v>77152</v>
      </c>
      <c r="D153">
        <v>89379</v>
      </c>
      <c r="E153">
        <v>70932</v>
      </c>
      <c r="F153">
        <v>81149</v>
      </c>
      <c r="G153">
        <v>80864</v>
      </c>
      <c r="H153">
        <f>Table5[[#This Row],[2022]]/$J$2</f>
        <v>1.9626496042852151E-5</v>
      </c>
    </row>
    <row r="154" spans="1:8" hidden="1" x14ac:dyDescent="0.55000000000000004">
      <c r="A154" t="s">
        <v>89</v>
      </c>
      <c r="B154" t="s">
        <v>0</v>
      </c>
      <c r="D154">
        <v>192319</v>
      </c>
      <c r="H154">
        <f>Table5[[#This Row],[2022]]/$J$2</f>
        <v>0</v>
      </c>
    </row>
    <row r="155" spans="1:8" hidden="1" x14ac:dyDescent="0.55000000000000004">
      <c r="A155" t="s">
        <v>71</v>
      </c>
      <c r="B155" t="s">
        <v>28</v>
      </c>
      <c r="C155">
        <v>302065</v>
      </c>
      <c r="D155">
        <v>17851</v>
      </c>
      <c r="E155">
        <v>324132</v>
      </c>
      <c r="F155">
        <v>8316</v>
      </c>
      <c r="G155">
        <v>29691</v>
      </c>
      <c r="H155" s="44">
        <f>Table5[[#This Row],[2022]]/$J$2</f>
        <v>7.2063006283182041E-6</v>
      </c>
    </row>
    <row r="156" spans="1:8" x14ac:dyDescent="0.55000000000000004">
      <c r="A156" t="s">
        <v>51</v>
      </c>
      <c r="B156" t="s">
        <v>29</v>
      </c>
      <c r="C156">
        <v>85332</v>
      </c>
      <c r="D156">
        <v>51314</v>
      </c>
      <c r="E156">
        <v>75968</v>
      </c>
      <c r="F156">
        <v>75326</v>
      </c>
      <c r="G156">
        <v>71366</v>
      </c>
      <c r="H156">
        <f>Table5[[#This Row],[2022]]/$J$2</f>
        <v>1.7321237096782087E-5</v>
      </c>
    </row>
    <row r="157" spans="1:8" hidden="1" x14ac:dyDescent="0.55000000000000004">
      <c r="A157" t="s">
        <v>90</v>
      </c>
      <c r="B157" t="s">
        <v>0</v>
      </c>
      <c r="D157">
        <v>25092</v>
      </c>
      <c r="H157">
        <f>Table5[[#This Row],[2022]]/$J$2</f>
        <v>0</v>
      </c>
    </row>
    <row r="158" spans="1:8" hidden="1" x14ac:dyDescent="0.55000000000000004">
      <c r="A158" t="s">
        <v>70</v>
      </c>
      <c r="B158" t="s">
        <v>28</v>
      </c>
      <c r="C158">
        <v>6444</v>
      </c>
      <c r="D158">
        <v>1170</v>
      </c>
      <c r="G158">
        <v>26589</v>
      </c>
      <c r="H158" s="44">
        <f>Table5[[#This Row],[2022]]/$J$2</f>
        <v>6.4534144153565968E-6</v>
      </c>
    </row>
    <row r="159" spans="1:8" x14ac:dyDescent="0.55000000000000004">
      <c r="A159" t="s">
        <v>165</v>
      </c>
      <c r="B159" t="s">
        <v>29</v>
      </c>
      <c r="C159">
        <v>145757</v>
      </c>
      <c r="D159">
        <v>175544</v>
      </c>
      <c r="E159">
        <v>154101</v>
      </c>
      <c r="F159">
        <v>70799</v>
      </c>
      <c r="G159">
        <v>66731</v>
      </c>
      <c r="H159">
        <f>Table5[[#This Row],[2022]]/$J$2</f>
        <v>1.6196276556138293E-5</v>
      </c>
    </row>
    <row r="160" spans="1:8" hidden="1" x14ac:dyDescent="0.55000000000000004">
      <c r="A160" t="s">
        <v>91</v>
      </c>
      <c r="B160" t="s">
        <v>0</v>
      </c>
      <c r="D160">
        <v>12715</v>
      </c>
      <c r="H160">
        <f>Table5[[#This Row],[2022]]/$J$2</f>
        <v>0</v>
      </c>
    </row>
    <row r="161" spans="1:8" hidden="1" x14ac:dyDescent="0.55000000000000004">
      <c r="A161" t="s">
        <v>75</v>
      </c>
      <c r="B161" t="s">
        <v>28</v>
      </c>
      <c r="C161">
        <v>14197</v>
      </c>
      <c r="D161">
        <v>16117</v>
      </c>
      <c r="E161">
        <v>18383</v>
      </c>
      <c r="F161">
        <v>12837</v>
      </c>
      <c r="G161">
        <v>21262</v>
      </c>
      <c r="H161" s="44">
        <f>Table5[[#This Row],[2022]]/$J$2</f>
        <v>5.1604986008993177E-6</v>
      </c>
    </row>
    <row r="162" spans="1:8" x14ac:dyDescent="0.55000000000000004">
      <c r="A162" t="s">
        <v>56</v>
      </c>
      <c r="B162" t="s">
        <v>29</v>
      </c>
      <c r="C162">
        <v>80199</v>
      </c>
      <c r="D162">
        <v>95598</v>
      </c>
      <c r="E162">
        <v>89328</v>
      </c>
      <c r="F162">
        <v>82438</v>
      </c>
      <c r="G162">
        <v>66110</v>
      </c>
      <c r="H162">
        <f>Table5[[#This Row],[2022]]/$J$2</f>
        <v>1.6045553687586018E-5</v>
      </c>
    </row>
    <row r="163" spans="1:8" hidden="1" x14ac:dyDescent="0.55000000000000004">
      <c r="A163" t="s">
        <v>92</v>
      </c>
      <c r="B163" t="s">
        <v>0</v>
      </c>
      <c r="C163">
        <v>62775</v>
      </c>
      <c r="D163">
        <v>4500</v>
      </c>
      <c r="H163">
        <f>Table5[[#This Row],[2022]]/$J$2</f>
        <v>0</v>
      </c>
    </row>
    <row r="164" spans="1:8" hidden="1" x14ac:dyDescent="0.55000000000000004">
      <c r="A164" t="s">
        <v>72</v>
      </c>
      <c r="B164" t="s">
        <v>28</v>
      </c>
      <c r="G164">
        <v>20322</v>
      </c>
      <c r="H164" s="44">
        <f>Table5[[#This Row],[2022]]/$J$2</f>
        <v>4.9323512636382253E-6</v>
      </c>
    </row>
    <row r="165" spans="1:8" x14ac:dyDescent="0.55000000000000004">
      <c r="A165" t="s">
        <v>47</v>
      </c>
      <c r="B165" t="s">
        <v>29</v>
      </c>
      <c r="C165">
        <v>153065</v>
      </c>
      <c r="D165">
        <v>219581</v>
      </c>
      <c r="E165">
        <v>53574</v>
      </c>
      <c r="F165">
        <v>157785</v>
      </c>
      <c r="G165">
        <v>63222</v>
      </c>
      <c r="H165">
        <f>Table5[[#This Row],[2022]]/$J$2</f>
        <v>1.5344607400341298E-5</v>
      </c>
    </row>
    <row r="166" spans="1:8" hidden="1" x14ac:dyDescent="0.55000000000000004">
      <c r="A166" t="s">
        <v>93</v>
      </c>
      <c r="B166" t="s">
        <v>0</v>
      </c>
      <c r="C166">
        <v>2597</v>
      </c>
      <c r="D166">
        <v>2465</v>
      </c>
      <c r="H166">
        <f>Table5[[#This Row],[2022]]/$J$2</f>
        <v>0</v>
      </c>
    </row>
    <row r="167" spans="1:8" hidden="1" x14ac:dyDescent="0.55000000000000004">
      <c r="A167" t="s">
        <v>201</v>
      </c>
      <c r="B167" t="s">
        <v>28</v>
      </c>
      <c r="C167">
        <v>13125</v>
      </c>
      <c r="E167">
        <v>318938</v>
      </c>
      <c r="F167">
        <v>9398</v>
      </c>
      <c r="G167">
        <v>19563</v>
      </c>
      <c r="H167" s="44">
        <f>Table5[[#This Row],[2022]]/$J$2</f>
        <v>4.7481344242965554E-6</v>
      </c>
    </row>
    <row r="168" spans="1:8" x14ac:dyDescent="0.55000000000000004">
      <c r="A168" t="s">
        <v>59</v>
      </c>
      <c r="B168" t="s">
        <v>29</v>
      </c>
      <c r="C168">
        <v>56370</v>
      </c>
      <c r="D168">
        <v>21035</v>
      </c>
      <c r="E168">
        <v>33691</v>
      </c>
      <c r="F168">
        <v>32151</v>
      </c>
      <c r="G168">
        <v>51009</v>
      </c>
      <c r="H168">
        <f>Table5[[#This Row],[2022]]/$J$2</f>
        <v>1.2380390985479885E-5</v>
      </c>
    </row>
    <row r="169" spans="1:8" hidden="1" x14ac:dyDescent="0.55000000000000004">
      <c r="A169" t="s">
        <v>94</v>
      </c>
      <c r="B169" t="s">
        <v>0</v>
      </c>
      <c r="D169">
        <v>1224</v>
      </c>
      <c r="H169">
        <f>Table5[[#This Row],[2022]]/$J$2</f>
        <v>0</v>
      </c>
    </row>
    <row r="170" spans="1:8" hidden="1" x14ac:dyDescent="0.55000000000000004">
      <c r="A170" t="s">
        <v>76</v>
      </c>
      <c r="B170" t="s">
        <v>28</v>
      </c>
      <c r="C170">
        <v>166052</v>
      </c>
      <c r="D170">
        <v>752792</v>
      </c>
      <c r="E170">
        <v>132184</v>
      </c>
      <c r="F170">
        <v>20528</v>
      </c>
      <c r="G170">
        <v>16706</v>
      </c>
      <c r="H170" s="44">
        <f>Table5[[#This Row],[2022]]/$J$2</f>
        <v>4.0547121449827864E-6</v>
      </c>
    </row>
    <row r="171" spans="1:8" x14ac:dyDescent="0.55000000000000004">
      <c r="A171" t="s">
        <v>163</v>
      </c>
      <c r="B171" t="s">
        <v>29</v>
      </c>
      <c r="C171">
        <v>105090</v>
      </c>
      <c r="D171">
        <v>34804</v>
      </c>
      <c r="E171">
        <v>87322</v>
      </c>
      <c r="F171">
        <v>39550</v>
      </c>
      <c r="G171">
        <v>39600</v>
      </c>
      <c r="H171">
        <f>Table5[[#This Row],[2022]]/$J$2</f>
        <v>9.6113133569566834E-6</v>
      </c>
    </row>
    <row r="172" spans="1:8" hidden="1" x14ac:dyDescent="0.55000000000000004">
      <c r="A172" t="s">
        <v>95</v>
      </c>
      <c r="B172" t="s">
        <v>0</v>
      </c>
      <c r="C172">
        <v>148480</v>
      </c>
      <c r="H172">
        <f>Table5[[#This Row],[2022]]/$J$2</f>
        <v>0</v>
      </c>
    </row>
    <row r="173" spans="1:8" hidden="1" x14ac:dyDescent="0.55000000000000004">
      <c r="A173" t="s">
        <v>73</v>
      </c>
      <c r="B173" t="s">
        <v>28</v>
      </c>
      <c r="C173">
        <v>4666</v>
      </c>
      <c r="D173">
        <v>5184</v>
      </c>
      <c r="G173">
        <v>13125</v>
      </c>
      <c r="H173" s="44">
        <f>Table5[[#This Row],[2022]]/$J$2</f>
        <v>3.1855678739913249E-6</v>
      </c>
    </row>
    <row r="174" spans="1:8" x14ac:dyDescent="0.55000000000000004">
      <c r="A174" t="s">
        <v>162</v>
      </c>
      <c r="B174" t="s">
        <v>29</v>
      </c>
      <c r="C174">
        <v>6</v>
      </c>
      <c r="D174">
        <v>4</v>
      </c>
      <c r="E174">
        <v>229</v>
      </c>
      <c r="F174">
        <v>11794</v>
      </c>
      <c r="G174">
        <v>29108</v>
      </c>
      <c r="H174">
        <f>Table5[[#This Row],[2022]]/$J$2</f>
        <v>7.0648007372296748E-6</v>
      </c>
    </row>
    <row r="175" spans="1:8" hidden="1" x14ac:dyDescent="0.55000000000000004">
      <c r="A175" t="s">
        <v>96</v>
      </c>
      <c r="B175" t="s">
        <v>0</v>
      </c>
      <c r="C175">
        <v>126665</v>
      </c>
      <c r="H175">
        <f>Table5[[#This Row],[2022]]/$J$2</f>
        <v>0</v>
      </c>
    </row>
    <row r="176" spans="1:8" hidden="1" x14ac:dyDescent="0.55000000000000004">
      <c r="A176" t="s">
        <v>74</v>
      </c>
      <c r="B176" t="s">
        <v>28</v>
      </c>
      <c r="F176">
        <v>29416</v>
      </c>
      <c r="G176">
        <v>12445</v>
      </c>
      <c r="H176" s="44">
        <f>Table5[[#This Row],[2022]]/$J$2</f>
        <v>3.0205251193769173E-6</v>
      </c>
    </row>
    <row r="177" spans="1:8" x14ac:dyDescent="0.55000000000000004">
      <c r="A177" t="s">
        <v>161</v>
      </c>
      <c r="B177" t="s">
        <v>29</v>
      </c>
      <c r="C177">
        <v>2866</v>
      </c>
      <c r="D177">
        <v>12544</v>
      </c>
      <c r="E177">
        <v>24771</v>
      </c>
      <c r="F177">
        <v>35223</v>
      </c>
      <c r="G177">
        <v>25560</v>
      </c>
      <c r="H177">
        <f>Table5[[#This Row],[2022]]/$J$2</f>
        <v>6.2036658940356768E-6</v>
      </c>
    </row>
    <row r="178" spans="1:8" hidden="1" x14ac:dyDescent="0.55000000000000004">
      <c r="A178" t="s">
        <v>97</v>
      </c>
      <c r="B178" t="s">
        <v>0</v>
      </c>
      <c r="C178">
        <v>125969</v>
      </c>
      <c r="H178">
        <f>Table5[[#This Row],[2022]]/$J$2</f>
        <v>0</v>
      </c>
    </row>
    <row r="179" spans="1:8" hidden="1" x14ac:dyDescent="0.55000000000000004">
      <c r="A179" t="s">
        <v>187</v>
      </c>
      <c r="B179" t="s">
        <v>28</v>
      </c>
      <c r="C179">
        <v>52361</v>
      </c>
      <c r="D179">
        <v>390</v>
      </c>
      <c r="E179">
        <v>136009</v>
      </c>
      <c r="F179">
        <v>71990</v>
      </c>
      <c r="G179">
        <v>9406</v>
      </c>
      <c r="H179" s="44">
        <f>Table5[[#This Row],[2022]]/$J$2</f>
        <v>2.2829296322104687E-6</v>
      </c>
    </row>
    <row r="180" spans="1:8" x14ac:dyDescent="0.55000000000000004">
      <c r="A180" t="s">
        <v>69</v>
      </c>
      <c r="B180" t="s">
        <v>29</v>
      </c>
      <c r="C180">
        <v>17541</v>
      </c>
      <c r="D180">
        <v>15085</v>
      </c>
      <c r="E180">
        <v>28517</v>
      </c>
      <c r="F180">
        <v>9978</v>
      </c>
      <c r="G180">
        <v>25128</v>
      </c>
      <c r="H180">
        <f>Table5[[#This Row],[2022]]/$J$2</f>
        <v>6.0988152028688769E-6</v>
      </c>
    </row>
    <row r="181" spans="1:8" hidden="1" x14ac:dyDescent="0.55000000000000004">
      <c r="A181" t="s">
        <v>98</v>
      </c>
      <c r="B181" t="s">
        <v>0</v>
      </c>
      <c r="C181">
        <v>8650</v>
      </c>
      <c r="H181">
        <f>Table5[[#This Row],[2022]]/$J$2</f>
        <v>0</v>
      </c>
    </row>
    <row r="182" spans="1:8" hidden="1" x14ac:dyDescent="0.55000000000000004">
      <c r="A182" t="s">
        <v>166</v>
      </c>
      <c r="B182" t="s">
        <v>28</v>
      </c>
      <c r="C182">
        <v>7792</v>
      </c>
      <c r="D182">
        <v>103556</v>
      </c>
      <c r="E182">
        <v>893938</v>
      </c>
      <c r="G182">
        <v>4597</v>
      </c>
      <c r="H182" s="44">
        <f>Table5[[#This Row],[2022]]/$J$2</f>
        <v>1.1157375631800472E-6</v>
      </c>
    </row>
    <row r="183" spans="1:8" x14ac:dyDescent="0.55000000000000004">
      <c r="A183" t="s">
        <v>160</v>
      </c>
      <c r="B183" t="s">
        <v>29</v>
      </c>
      <c r="C183">
        <v>6617</v>
      </c>
      <c r="D183">
        <v>11297</v>
      </c>
      <c r="E183">
        <v>7109</v>
      </c>
      <c r="F183">
        <v>19628</v>
      </c>
      <c r="G183">
        <v>20940</v>
      </c>
      <c r="H183">
        <f>Table5[[#This Row],[2022]]/$J$2</f>
        <v>5.0823460023907306E-6</v>
      </c>
    </row>
    <row r="184" spans="1:8" hidden="1" x14ac:dyDescent="0.55000000000000004">
      <c r="A184" t="s">
        <v>99</v>
      </c>
      <c r="B184" t="s">
        <v>0</v>
      </c>
      <c r="C184">
        <v>-12</v>
      </c>
      <c r="H184">
        <f>Table5[[#This Row],[2022]]/$J$2</f>
        <v>0</v>
      </c>
    </row>
    <row r="185" spans="1:8" hidden="1" x14ac:dyDescent="0.55000000000000004">
      <c r="A185" t="s">
        <v>77</v>
      </c>
      <c r="B185" t="s">
        <v>28</v>
      </c>
      <c r="C185">
        <v>865677</v>
      </c>
      <c r="D185">
        <v>149663</v>
      </c>
      <c r="G185">
        <v>702</v>
      </c>
      <c r="H185" s="44">
        <f>Table5[[#This Row],[2022]]/$J$2</f>
        <v>1.7038237314605029E-7</v>
      </c>
    </row>
    <row r="186" spans="1:8" x14ac:dyDescent="0.55000000000000004">
      <c r="A186" t="s">
        <v>159</v>
      </c>
      <c r="B186" t="s">
        <v>29</v>
      </c>
      <c r="C186">
        <v>61093</v>
      </c>
      <c r="D186">
        <v>47624</v>
      </c>
      <c r="E186">
        <v>120934</v>
      </c>
      <c r="F186">
        <v>14056</v>
      </c>
      <c r="G186">
        <v>17666</v>
      </c>
      <c r="H186">
        <f>Table5[[#This Row],[2022]]/$J$2</f>
        <v>4.2877136809090088E-6</v>
      </c>
    </row>
    <row r="187" spans="1:8" hidden="1" x14ac:dyDescent="0.55000000000000004">
      <c r="A187" t="s">
        <v>100</v>
      </c>
      <c r="B187" t="s">
        <v>0</v>
      </c>
      <c r="C187">
        <v>-632</v>
      </c>
      <c r="H187">
        <f>Table5[[#This Row],[2022]]/$J$2</f>
        <v>0</v>
      </c>
    </row>
    <row r="188" spans="1:8" hidden="1" x14ac:dyDescent="0.55000000000000004">
      <c r="A188" t="s">
        <v>199</v>
      </c>
      <c r="B188" t="s">
        <v>28</v>
      </c>
      <c r="C188">
        <v>208336</v>
      </c>
      <c r="D188">
        <v>210426</v>
      </c>
      <c r="E188">
        <v>1592184</v>
      </c>
      <c r="F188">
        <v>653967</v>
      </c>
      <c r="G188">
        <v>538</v>
      </c>
      <c r="H188" s="44">
        <f>Table5[[#This Row],[2022]]/$J$2</f>
        <v>1.3057794409198725E-7</v>
      </c>
    </row>
    <row r="189" spans="1:8" x14ac:dyDescent="0.55000000000000004">
      <c r="A189" t="s">
        <v>158</v>
      </c>
      <c r="B189" t="s">
        <v>29</v>
      </c>
      <c r="C189">
        <v>4451</v>
      </c>
      <c r="D189">
        <v>4185</v>
      </c>
      <c r="E189">
        <v>11358</v>
      </c>
      <c r="F189">
        <v>79178</v>
      </c>
      <c r="G189">
        <v>14417</v>
      </c>
      <c r="H189">
        <f>Table5[[#This Row],[2022]]/$J$2</f>
        <v>3.4991491077586993E-6</v>
      </c>
    </row>
    <row r="190" spans="1:8" hidden="1" x14ac:dyDescent="0.55000000000000004">
      <c r="A190" t="s">
        <v>101</v>
      </c>
      <c r="B190" t="s">
        <v>0</v>
      </c>
      <c r="C190">
        <v>-1452</v>
      </c>
      <c r="H190">
        <f>Table5[[#This Row],[2022]]/$J$2</f>
        <v>0</v>
      </c>
    </row>
    <row r="191" spans="1:8" hidden="1" x14ac:dyDescent="0.55000000000000004">
      <c r="A191" t="s">
        <v>78</v>
      </c>
      <c r="B191" t="s">
        <v>28</v>
      </c>
      <c r="D191">
        <v>193499</v>
      </c>
      <c r="E191">
        <v>1710</v>
      </c>
      <c r="G191">
        <v>284</v>
      </c>
      <c r="H191" s="44">
        <f>Table5[[#This Row],[2022]]/$J$2</f>
        <v>6.892962104484085E-8</v>
      </c>
    </row>
    <row r="192" spans="1:8" x14ac:dyDescent="0.55000000000000004">
      <c r="A192" t="s">
        <v>43</v>
      </c>
      <c r="B192" t="s">
        <v>29</v>
      </c>
      <c r="C192">
        <v>8617</v>
      </c>
      <c r="D192">
        <v>18847</v>
      </c>
      <c r="E192">
        <v>155204</v>
      </c>
      <c r="F192">
        <v>17056</v>
      </c>
      <c r="G192">
        <v>11559</v>
      </c>
      <c r="H192">
        <f>Table5[[#This Row],[2022]]/$J$2</f>
        <v>2.8054841185116742E-6</v>
      </c>
    </row>
    <row r="193" spans="1:8" hidden="1" x14ac:dyDescent="0.55000000000000004">
      <c r="A193" t="s">
        <v>102</v>
      </c>
      <c r="B193" t="s">
        <v>0</v>
      </c>
      <c r="D193">
        <v>-1</v>
      </c>
      <c r="H193">
        <f>Table5[[#This Row],[2022]]/$J$2</f>
        <v>0</v>
      </c>
    </row>
    <row r="194" spans="1:8" hidden="1" x14ac:dyDescent="0.55000000000000004">
      <c r="A194" t="s">
        <v>79</v>
      </c>
      <c r="B194" t="s">
        <v>28</v>
      </c>
      <c r="C194">
        <v>3275</v>
      </c>
      <c r="F194">
        <v>351654</v>
      </c>
      <c r="H194" s="44">
        <f>Table5[[#This Row],[2022]]/$J$2</f>
        <v>0</v>
      </c>
    </row>
    <row r="195" spans="1:8" x14ac:dyDescent="0.55000000000000004">
      <c r="A195" t="s">
        <v>157</v>
      </c>
      <c r="B195" t="s">
        <v>29</v>
      </c>
      <c r="C195">
        <v>504</v>
      </c>
      <c r="D195">
        <v>1404</v>
      </c>
      <c r="E195">
        <v>77658</v>
      </c>
      <c r="F195">
        <v>53466</v>
      </c>
      <c r="G195">
        <v>10941</v>
      </c>
      <c r="H195">
        <f>Table5[[#This Row],[2022]]/$J$2</f>
        <v>2.6554893797591685E-6</v>
      </c>
    </row>
    <row r="196" spans="1:8" hidden="1" x14ac:dyDescent="0.55000000000000004">
      <c r="A196" t="s">
        <v>103</v>
      </c>
      <c r="B196" t="s">
        <v>0</v>
      </c>
      <c r="D196">
        <v>-20</v>
      </c>
      <c r="H196">
        <f>Table5[[#This Row],[2022]]/$J$2</f>
        <v>0</v>
      </c>
    </row>
    <row r="197" spans="1:8" hidden="1" x14ac:dyDescent="0.55000000000000004">
      <c r="A197" t="s">
        <v>80</v>
      </c>
      <c r="B197" t="s">
        <v>28</v>
      </c>
      <c r="E197">
        <v>545286</v>
      </c>
      <c r="F197">
        <v>114727</v>
      </c>
      <c r="H197" s="44">
        <f>Table5[[#This Row],[2022]]/$J$2</f>
        <v>0</v>
      </c>
    </row>
    <row r="198" spans="1:8" x14ac:dyDescent="0.55000000000000004">
      <c r="A198" t="s">
        <v>156</v>
      </c>
      <c r="B198" t="s">
        <v>29</v>
      </c>
      <c r="C198">
        <v>77623</v>
      </c>
      <c r="D198">
        <v>2446</v>
      </c>
      <c r="E198">
        <v>8802</v>
      </c>
      <c r="F198">
        <v>10956</v>
      </c>
      <c r="G198">
        <v>10554</v>
      </c>
      <c r="H198">
        <f>Table5[[#This Row],[2022]]/$J$2</f>
        <v>2.56156063558891E-6</v>
      </c>
    </row>
    <row r="199" spans="1:8" hidden="1" x14ac:dyDescent="0.55000000000000004">
      <c r="A199" t="s">
        <v>104</v>
      </c>
      <c r="B199" t="s">
        <v>0</v>
      </c>
      <c r="C199">
        <v>33643</v>
      </c>
      <c r="D199">
        <v>-25</v>
      </c>
      <c r="H199">
        <f>Table5[[#This Row],[2022]]/$J$2</f>
        <v>0</v>
      </c>
    </row>
    <row r="200" spans="1:8" hidden="1" x14ac:dyDescent="0.55000000000000004">
      <c r="A200" t="s">
        <v>81</v>
      </c>
      <c r="B200" t="s">
        <v>28</v>
      </c>
      <c r="F200">
        <v>112018</v>
      </c>
      <c r="H200" s="44">
        <f>Table5[[#This Row],[2022]]/$J$2</f>
        <v>0</v>
      </c>
    </row>
    <row r="201" spans="1:8" x14ac:dyDescent="0.55000000000000004">
      <c r="A201" t="s">
        <v>155</v>
      </c>
      <c r="B201" t="s">
        <v>29</v>
      </c>
      <c r="C201">
        <v>1111</v>
      </c>
      <c r="D201">
        <v>2780</v>
      </c>
      <c r="E201">
        <v>1079</v>
      </c>
      <c r="F201">
        <v>4893</v>
      </c>
      <c r="G201">
        <v>10513</v>
      </c>
      <c r="H201">
        <f>Table5[[#This Row],[2022]]/$J$2</f>
        <v>2.5516095283253942E-6</v>
      </c>
    </row>
    <row r="202" spans="1:8" hidden="1" x14ac:dyDescent="0.55000000000000004">
      <c r="A202" t="s">
        <v>105</v>
      </c>
      <c r="B202" t="s">
        <v>0</v>
      </c>
      <c r="D202">
        <v>-44</v>
      </c>
      <c r="H202">
        <f>Table5[[#This Row],[2022]]/$J$2</f>
        <v>0</v>
      </c>
    </row>
    <row r="203" spans="1:8" hidden="1" x14ac:dyDescent="0.55000000000000004">
      <c r="A203" t="s">
        <v>82</v>
      </c>
      <c r="B203" t="s">
        <v>28</v>
      </c>
      <c r="D203">
        <v>45807</v>
      </c>
      <c r="E203">
        <v>135194</v>
      </c>
      <c r="F203">
        <v>79245</v>
      </c>
      <c r="H203" s="44">
        <f>Table5[[#This Row],[2022]]/$J$2</f>
        <v>0</v>
      </c>
    </row>
    <row r="204" spans="1:8" x14ac:dyDescent="0.55000000000000004">
      <c r="A204" t="s">
        <v>75</v>
      </c>
      <c r="B204" t="s">
        <v>29</v>
      </c>
      <c r="C204">
        <v>34937</v>
      </c>
      <c r="D204">
        <v>13</v>
      </c>
      <c r="E204">
        <v>10443</v>
      </c>
      <c r="F204">
        <v>12738</v>
      </c>
      <c r="G204">
        <v>10298</v>
      </c>
      <c r="H204">
        <f>Table5[[#This Row],[2022]]/$J$2</f>
        <v>2.4994268926752503E-6</v>
      </c>
    </row>
    <row r="205" spans="1:8" hidden="1" x14ac:dyDescent="0.55000000000000004">
      <c r="A205" t="s">
        <v>106</v>
      </c>
      <c r="B205" t="s">
        <v>0</v>
      </c>
      <c r="D205">
        <v>-1495</v>
      </c>
      <c r="H205">
        <f>Table5[[#This Row],[2022]]/$J$2</f>
        <v>0</v>
      </c>
    </row>
    <row r="206" spans="1:8" hidden="1" x14ac:dyDescent="0.55000000000000004">
      <c r="A206" t="s">
        <v>83</v>
      </c>
      <c r="B206" t="s">
        <v>28</v>
      </c>
      <c r="D206">
        <v>57873</v>
      </c>
      <c r="E206">
        <v>159766</v>
      </c>
      <c r="F206">
        <v>37509</v>
      </c>
      <c r="H206" s="44">
        <f>Table5[[#This Row],[2022]]/$J$2</f>
        <v>0</v>
      </c>
    </row>
    <row r="207" spans="1:8" x14ac:dyDescent="0.55000000000000004">
      <c r="A207" t="s">
        <v>61</v>
      </c>
      <c r="B207" t="s">
        <v>29</v>
      </c>
      <c r="G207">
        <v>8608</v>
      </c>
      <c r="H207">
        <f>Table5[[#This Row],[2022]]/$J$2</f>
        <v>2.089247105471796E-6</v>
      </c>
    </row>
    <row r="208" spans="1:8" hidden="1" x14ac:dyDescent="0.55000000000000004">
      <c r="A208" t="s">
        <v>107</v>
      </c>
      <c r="B208" t="s">
        <v>0</v>
      </c>
      <c r="D208">
        <v>-4797</v>
      </c>
      <c r="H208">
        <f>Table5[[#This Row],[2022]]/$J$2</f>
        <v>0</v>
      </c>
    </row>
    <row r="209" spans="1:8" hidden="1" x14ac:dyDescent="0.55000000000000004">
      <c r="A209" t="s">
        <v>84</v>
      </c>
      <c r="B209" t="s">
        <v>28</v>
      </c>
      <c r="F209">
        <v>10868</v>
      </c>
      <c r="H209" s="44">
        <f>Table5[[#This Row],[2022]]/$J$2</f>
        <v>0</v>
      </c>
    </row>
    <row r="210" spans="1:8" x14ac:dyDescent="0.55000000000000004">
      <c r="A210" t="s">
        <v>154</v>
      </c>
      <c r="B210" t="s">
        <v>29</v>
      </c>
      <c r="D210">
        <v>7272</v>
      </c>
      <c r="E210">
        <v>38576</v>
      </c>
      <c r="F210">
        <v>10732</v>
      </c>
      <c r="G210">
        <v>8605</v>
      </c>
      <c r="H210">
        <f>Table5[[#This Row],[2022]]/$J$2</f>
        <v>2.0885189756720265E-6</v>
      </c>
    </row>
    <row r="211" spans="1:8" hidden="1" x14ac:dyDescent="0.55000000000000004">
      <c r="A211" t="s">
        <v>108</v>
      </c>
      <c r="B211" t="s">
        <v>0</v>
      </c>
      <c r="D211">
        <v>-21232</v>
      </c>
      <c r="H211">
        <f>Table5[[#This Row],[2022]]/$J$2</f>
        <v>0</v>
      </c>
    </row>
    <row r="212" spans="1:8" hidden="1" x14ac:dyDescent="0.55000000000000004">
      <c r="A212" t="s">
        <v>85</v>
      </c>
      <c r="B212" t="s">
        <v>28</v>
      </c>
      <c r="D212">
        <v>15040</v>
      </c>
      <c r="E212">
        <v>1450</v>
      </c>
      <c r="F212">
        <v>5886</v>
      </c>
      <c r="H212" s="44">
        <f>Table5[[#This Row],[2022]]/$J$2</f>
        <v>0</v>
      </c>
    </row>
    <row r="213" spans="1:8" x14ac:dyDescent="0.55000000000000004">
      <c r="A213" t="s">
        <v>54</v>
      </c>
      <c r="B213" t="s">
        <v>29</v>
      </c>
      <c r="C213">
        <v>398430</v>
      </c>
      <c r="D213">
        <v>376479</v>
      </c>
      <c r="E213">
        <v>573811</v>
      </c>
      <c r="F213">
        <v>111046</v>
      </c>
      <c r="G213">
        <v>7976</v>
      </c>
      <c r="H213">
        <f>Table5[[#This Row],[2022]]/$J$2</f>
        <v>1.9358544276536997E-6</v>
      </c>
    </row>
    <row r="214" spans="1:8" hidden="1" x14ac:dyDescent="0.55000000000000004">
      <c r="A214" t="s">
        <v>109</v>
      </c>
      <c r="B214" t="s">
        <v>0</v>
      </c>
      <c r="C214">
        <v>-15</v>
      </c>
      <c r="E214">
        <v>-118</v>
      </c>
      <c r="H214">
        <f>Table5[[#This Row],[2022]]/$J$2</f>
        <v>0</v>
      </c>
    </row>
    <row r="215" spans="1:8" hidden="1" x14ac:dyDescent="0.55000000000000004">
      <c r="A215" t="s">
        <v>86</v>
      </c>
      <c r="B215" t="s">
        <v>28</v>
      </c>
      <c r="E215">
        <v>1481</v>
      </c>
      <c r="F215">
        <v>5141</v>
      </c>
      <c r="H215" s="44">
        <f>Table5[[#This Row],[2022]]/$J$2</f>
        <v>0</v>
      </c>
    </row>
    <row r="216" spans="1:8" x14ac:dyDescent="0.55000000000000004">
      <c r="A216" t="s">
        <v>153</v>
      </c>
      <c r="B216" t="s">
        <v>29</v>
      </c>
      <c r="G216">
        <v>7813</v>
      </c>
      <c r="H216">
        <f>Table5[[#This Row],[2022]]/$J$2</f>
        <v>1.896292708532893E-6</v>
      </c>
    </row>
    <row r="217" spans="1:8" hidden="1" x14ac:dyDescent="0.55000000000000004">
      <c r="A217" t="s">
        <v>110</v>
      </c>
      <c r="B217" t="s">
        <v>0</v>
      </c>
      <c r="E217">
        <v>-159</v>
      </c>
      <c r="H217">
        <f>Table5[[#This Row],[2022]]/$J$2</f>
        <v>0</v>
      </c>
    </row>
    <row r="218" spans="1:8" hidden="1" x14ac:dyDescent="0.55000000000000004">
      <c r="A218" t="s">
        <v>87</v>
      </c>
      <c r="B218" t="s">
        <v>28</v>
      </c>
      <c r="E218">
        <v>2421</v>
      </c>
      <c r="F218">
        <v>865</v>
      </c>
      <c r="H218" s="44">
        <f>Table5[[#This Row],[2022]]/$J$2</f>
        <v>0</v>
      </c>
    </row>
    <row r="219" spans="1:8" x14ac:dyDescent="0.55000000000000004">
      <c r="A219" t="s">
        <v>76</v>
      </c>
      <c r="B219" t="s">
        <v>29</v>
      </c>
      <c r="C219">
        <v>59841</v>
      </c>
      <c r="D219">
        <v>63489</v>
      </c>
      <c r="E219">
        <v>43912</v>
      </c>
      <c r="F219">
        <v>12599</v>
      </c>
      <c r="G219">
        <v>5834</v>
      </c>
      <c r="H219">
        <f>Table5[[#This Row],[2022]]/$J$2</f>
        <v>1.4159697506183152E-6</v>
      </c>
    </row>
    <row r="220" spans="1:8" hidden="1" x14ac:dyDescent="0.55000000000000004">
      <c r="A220" t="s">
        <v>111</v>
      </c>
      <c r="B220" t="s">
        <v>0</v>
      </c>
      <c r="E220">
        <v>-172</v>
      </c>
      <c r="H220">
        <f>Table5[[#This Row],[2022]]/$J$2</f>
        <v>0</v>
      </c>
    </row>
    <row r="221" spans="1:8" hidden="1" x14ac:dyDescent="0.55000000000000004">
      <c r="A221" t="s">
        <v>88</v>
      </c>
      <c r="B221" t="s">
        <v>28</v>
      </c>
      <c r="D221">
        <v>280183</v>
      </c>
      <c r="E221">
        <v>144192</v>
      </c>
      <c r="H221" s="44">
        <f>Table5[[#This Row],[2022]]/$J$2</f>
        <v>0</v>
      </c>
    </row>
    <row r="222" spans="1:8" x14ac:dyDescent="0.55000000000000004">
      <c r="A222" t="s">
        <v>151</v>
      </c>
      <c r="B222" t="s">
        <v>29</v>
      </c>
      <c r="E222">
        <v>5398</v>
      </c>
      <c r="G222">
        <v>5348</v>
      </c>
      <c r="H222">
        <f>Table5[[#This Row],[2022]]/$J$2</f>
        <v>1.2980127230556651E-6</v>
      </c>
    </row>
    <row r="223" spans="1:8" hidden="1" x14ac:dyDescent="0.55000000000000004">
      <c r="A223" t="s">
        <v>112</v>
      </c>
      <c r="B223" t="s">
        <v>0</v>
      </c>
      <c r="F223">
        <v>-12</v>
      </c>
      <c r="H223">
        <f>Table5[[#This Row],[2022]]/$J$2</f>
        <v>0</v>
      </c>
    </row>
    <row r="224" spans="1:8" hidden="1" x14ac:dyDescent="0.55000000000000004">
      <c r="A224" t="s">
        <v>89</v>
      </c>
      <c r="B224" t="s">
        <v>28</v>
      </c>
      <c r="D224">
        <v>192319</v>
      </c>
      <c r="H224" s="44">
        <f>Table5[[#This Row],[2022]]/$J$2</f>
        <v>0</v>
      </c>
    </row>
    <row r="225" spans="1:8" x14ac:dyDescent="0.55000000000000004">
      <c r="A225" t="s">
        <v>71</v>
      </c>
      <c r="B225" t="s">
        <v>29</v>
      </c>
      <c r="D225">
        <v>1740</v>
      </c>
      <c r="E225">
        <v>14886</v>
      </c>
      <c r="G225">
        <v>4361</v>
      </c>
      <c r="H225">
        <f>Table5[[#This Row],[2022]]/$J$2</f>
        <v>1.0584580189315176E-6</v>
      </c>
    </row>
    <row r="226" spans="1:8" hidden="1" x14ac:dyDescent="0.55000000000000004">
      <c r="A226" t="s">
        <v>113</v>
      </c>
      <c r="B226" t="s">
        <v>0</v>
      </c>
      <c r="F226">
        <v>-14</v>
      </c>
      <c r="H226">
        <f>Table5[[#This Row],[2022]]/$J$2</f>
        <v>0</v>
      </c>
    </row>
    <row r="227" spans="1:8" hidden="1" x14ac:dyDescent="0.55000000000000004">
      <c r="A227" t="s">
        <v>90</v>
      </c>
      <c r="B227" t="s">
        <v>28</v>
      </c>
      <c r="D227">
        <v>25092</v>
      </c>
      <c r="H227" s="44">
        <f>Table5[[#This Row],[2022]]/$J$2</f>
        <v>0</v>
      </c>
    </row>
    <row r="228" spans="1:8" x14ac:dyDescent="0.55000000000000004">
      <c r="A228" t="s">
        <v>150</v>
      </c>
      <c r="B228" t="s">
        <v>29</v>
      </c>
      <c r="C228">
        <v>1310</v>
      </c>
      <c r="D228">
        <v>1214</v>
      </c>
      <c r="E228">
        <v>1350</v>
      </c>
      <c r="F228">
        <v>7595</v>
      </c>
      <c r="G228">
        <v>4086</v>
      </c>
      <c r="H228">
        <f>Table5[[#This Row],[2022]]/$J$2</f>
        <v>9.9171278728598509E-7</v>
      </c>
    </row>
    <row r="229" spans="1:8" hidden="1" x14ac:dyDescent="0.55000000000000004">
      <c r="A229" t="s">
        <v>114</v>
      </c>
      <c r="B229" t="s">
        <v>0</v>
      </c>
      <c r="F229">
        <v>-37</v>
      </c>
      <c r="H229">
        <f>Table5[[#This Row],[2022]]/$J$2</f>
        <v>0</v>
      </c>
    </row>
    <row r="230" spans="1:8" hidden="1" x14ac:dyDescent="0.55000000000000004">
      <c r="A230" t="s">
        <v>91</v>
      </c>
      <c r="B230" t="s">
        <v>28</v>
      </c>
      <c r="D230">
        <v>12715</v>
      </c>
      <c r="H230" s="44">
        <f>Table5[[#This Row],[2022]]/$J$2</f>
        <v>0</v>
      </c>
    </row>
    <row r="231" spans="1:8" x14ac:dyDescent="0.55000000000000004">
      <c r="A231" t="s">
        <v>149</v>
      </c>
      <c r="B231" t="s">
        <v>29</v>
      </c>
      <c r="C231">
        <v>7295</v>
      </c>
      <c r="D231">
        <v>131</v>
      </c>
      <c r="E231">
        <v>4377</v>
      </c>
      <c r="F231">
        <v>11455</v>
      </c>
      <c r="G231">
        <v>4027</v>
      </c>
      <c r="H231">
        <f>Table5[[#This Row],[2022]]/$J$2</f>
        <v>9.7739290122385252E-7</v>
      </c>
    </row>
    <row r="232" spans="1:8" hidden="1" x14ac:dyDescent="0.55000000000000004">
      <c r="A232" t="s">
        <v>115</v>
      </c>
      <c r="B232" t="s">
        <v>0</v>
      </c>
      <c r="C232">
        <v>35282</v>
      </c>
      <c r="D232">
        <v>47366</v>
      </c>
      <c r="F232">
        <v>-123</v>
      </c>
      <c r="H232">
        <f>Table5[[#This Row],[2022]]/$J$2</f>
        <v>0</v>
      </c>
    </row>
    <row r="233" spans="1:8" hidden="1" x14ac:dyDescent="0.55000000000000004">
      <c r="A233" t="s">
        <v>92</v>
      </c>
      <c r="B233" t="s">
        <v>28</v>
      </c>
      <c r="C233">
        <v>62775</v>
      </c>
      <c r="D233">
        <v>4500</v>
      </c>
      <c r="H233" s="44">
        <f>Table5[[#This Row],[2022]]/$J$2</f>
        <v>0</v>
      </c>
    </row>
    <row r="234" spans="1:8" x14ac:dyDescent="0.55000000000000004">
      <c r="A234" t="s">
        <v>148</v>
      </c>
      <c r="B234" t="s">
        <v>29</v>
      </c>
      <c r="C234">
        <v>74</v>
      </c>
      <c r="E234">
        <v>121</v>
      </c>
      <c r="G234">
        <v>3019</v>
      </c>
      <c r="H234">
        <f>Table5[[#This Row],[2022]]/$J$2</f>
        <v>7.3274128850131883E-7</v>
      </c>
    </row>
    <row r="235" spans="1:8" hidden="1" x14ac:dyDescent="0.55000000000000004">
      <c r="A235" t="s">
        <v>116</v>
      </c>
      <c r="B235" t="s">
        <v>0</v>
      </c>
      <c r="C235">
        <v>97669</v>
      </c>
      <c r="D235">
        <v>48721</v>
      </c>
      <c r="F235">
        <v>-179</v>
      </c>
      <c r="H235">
        <f>Table5[[#This Row],[2022]]/$J$2</f>
        <v>0</v>
      </c>
    </row>
    <row r="236" spans="1:8" hidden="1" x14ac:dyDescent="0.55000000000000004">
      <c r="A236" t="s">
        <v>93</v>
      </c>
      <c r="B236" t="s">
        <v>28</v>
      </c>
      <c r="C236">
        <v>2610</v>
      </c>
      <c r="D236">
        <v>2465</v>
      </c>
      <c r="H236" s="44">
        <f>Table5[[#This Row],[2022]]/$J$2</f>
        <v>0</v>
      </c>
    </row>
    <row r="237" spans="1:8" x14ac:dyDescent="0.55000000000000004">
      <c r="A237" t="s">
        <v>52</v>
      </c>
      <c r="B237" t="s">
        <v>29</v>
      </c>
      <c r="F237">
        <v>243</v>
      </c>
      <c r="G237">
        <v>2989</v>
      </c>
      <c r="H237">
        <f>Table5[[#This Row],[2022]]/$J$2</f>
        <v>7.2545999050362441E-7</v>
      </c>
    </row>
    <row r="238" spans="1:8" hidden="1" x14ac:dyDescent="0.55000000000000004">
      <c r="A238" t="s">
        <v>117</v>
      </c>
      <c r="B238" t="s">
        <v>0</v>
      </c>
      <c r="F238">
        <v>-209</v>
      </c>
      <c r="H238">
        <f>Table5[[#This Row],[2022]]/$J$2</f>
        <v>0</v>
      </c>
    </row>
    <row r="239" spans="1:8" hidden="1" x14ac:dyDescent="0.55000000000000004">
      <c r="A239" t="s">
        <v>94</v>
      </c>
      <c r="B239" t="s">
        <v>28</v>
      </c>
      <c r="D239">
        <v>2852</v>
      </c>
      <c r="H239" s="44">
        <f>Table5[[#This Row],[2022]]/$J$2</f>
        <v>0</v>
      </c>
    </row>
    <row r="240" spans="1:8" x14ac:dyDescent="0.55000000000000004">
      <c r="A240" t="s">
        <v>147</v>
      </c>
      <c r="B240" t="s">
        <v>29</v>
      </c>
      <c r="D240">
        <v>59</v>
      </c>
      <c r="F240">
        <v>388</v>
      </c>
      <c r="G240">
        <v>2662</v>
      </c>
      <c r="H240">
        <f>Table5[[#This Row],[2022]]/$J$2</f>
        <v>6.4609384232875482E-7</v>
      </c>
    </row>
    <row r="241" spans="1:8" hidden="1" x14ac:dyDescent="0.55000000000000004">
      <c r="A241" t="s">
        <v>118</v>
      </c>
      <c r="B241" t="s">
        <v>0</v>
      </c>
      <c r="C241">
        <v>14458</v>
      </c>
      <c r="E241">
        <v>-1461</v>
      </c>
      <c r="F241">
        <v>-283</v>
      </c>
      <c r="H241">
        <f>Table5[[#This Row],[2022]]/$J$2</f>
        <v>0</v>
      </c>
    </row>
    <row r="242" spans="1:8" hidden="1" x14ac:dyDescent="0.55000000000000004">
      <c r="A242" t="s">
        <v>95</v>
      </c>
      <c r="B242" t="s">
        <v>28</v>
      </c>
      <c r="C242">
        <v>148480</v>
      </c>
      <c r="H242" s="44">
        <f>Table5[[#This Row],[2022]]/$J$2</f>
        <v>0</v>
      </c>
    </row>
    <row r="243" spans="1:8" x14ac:dyDescent="0.55000000000000004">
      <c r="A243" t="s">
        <v>68</v>
      </c>
      <c r="B243" t="s">
        <v>29</v>
      </c>
      <c r="C243">
        <v>2224</v>
      </c>
      <c r="D243">
        <v>6519</v>
      </c>
      <c r="E243">
        <v>7163</v>
      </c>
      <c r="F243">
        <v>1827</v>
      </c>
      <c r="G243">
        <v>2604</v>
      </c>
      <c r="H243">
        <f>Table5[[#This Row],[2022]]/$J$2</f>
        <v>6.3201666619987886E-7</v>
      </c>
    </row>
    <row r="244" spans="1:8" hidden="1" x14ac:dyDescent="0.55000000000000004">
      <c r="A244" t="s">
        <v>119</v>
      </c>
      <c r="B244" t="s">
        <v>0</v>
      </c>
      <c r="F244">
        <v>-708</v>
      </c>
      <c r="H244">
        <f>Table5[[#This Row],[2022]]/$J$2</f>
        <v>0</v>
      </c>
    </row>
    <row r="245" spans="1:8" hidden="1" x14ac:dyDescent="0.55000000000000004">
      <c r="A245" t="s">
        <v>96</v>
      </c>
      <c r="B245" t="s">
        <v>28</v>
      </c>
      <c r="C245">
        <v>126665</v>
      </c>
      <c r="H245" s="44">
        <f>Table5[[#This Row],[2022]]/$J$2</f>
        <v>0</v>
      </c>
    </row>
    <row r="246" spans="1:8" x14ac:dyDescent="0.55000000000000004">
      <c r="A246" t="s">
        <v>146</v>
      </c>
      <c r="B246" t="s">
        <v>29</v>
      </c>
      <c r="C246">
        <v>2657</v>
      </c>
      <c r="D246">
        <v>7440</v>
      </c>
      <c r="E246">
        <v>1976</v>
      </c>
      <c r="G246">
        <v>2395</v>
      </c>
      <c r="H246">
        <f>Table5[[#This Row],[2022]]/$J$2</f>
        <v>5.8129029014927408E-7</v>
      </c>
    </row>
    <row r="247" spans="1:8" hidden="1" x14ac:dyDescent="0.55000000000000004">
      <c r="A247" t="s">
        <v>120</v>
      </c>
      <c r="B247" t="s">
        <v>0</v>
      </c>
      <c r="C247">
        <v>-46</v>
      </c>
      <c r="D247">
        <v>-4</v>
      </c>
      <c r="E247">
        <v>-1639</v>
      </c>
      <c r="F247">
        <v>-952</v>
      </c>
      <c r="H247">
        <f>Table5[[#This Row],[2022]]/$J$2</f>
        <v>0</v>
      </c>
    </row>
    <row r="248" spans="1:8" hidden="1" x14ac:dyDescent="0.55000000000000004">
      <c r="A248" t="s">
        <v>97</v>
      </c>
      <c r="B248" t="s">
        <v>28</v>
      </c>
      <c r="C248">
        <v>125969</v>
      </c>
      <c r="H248" s="44">
        <f>Table5[[#This Row],[2022]]/$J$2</f>
        <v>0</v>
      </c>
    </row>
    <row r="249" spans="1:8" x14ac:dyDescent="0.55000000000000004">
      <c r="A249" t="s">
        <v>145</v>
      </c>
      <c r="B249" t="s">
        <v>29</v>
      </c>
      <c r="C249">
        <v>1510</v>
      </c>
      <c r="D249">
        <v>424</v>
      </c>
      <c r="E249">
        <v>1327</v>
      </c>
      <c r="F249">
        <v>505</v>
      </c>
      <c r="G249">
        <v>1977</v>
      </c>
      <c r="H249">
        <f>Table5[[#This Row],[2022]]/$J$2</f>
        <v>4.7983753804806473E-7</v>
      </c>
    </row>
    <row r="250" spans="1:8" hidden="1" x14ac:dyDescent="0.55000000000000004">
      <c r="A250" t="s">
        <v>121</v>
      </c>
      <c r="B250" t="s">
        <v>0</v>
      </c>
      <c r="F250">
        <v>-982</v>
      </c>
      <c r="H250">
        <f>Table5[[#This Row],[2022]]/$J$2</f>
        <v>0</v>
      </c>
    </row>
    <row r="251" spans="1:8" hidden="1" x14ac:dyDescent="0.55000000000000004">
      <c r="A251" t="s">
        <v>98</v>
      </c>
      <c r="B251" t="s">
        <v>28</v>
      </c>
      <c r="C251">
        <v>8650</v>
      </c>
      <c r="H251" s="44">
        <f>Table5[[#This Row],[2022]]/$J$2</f>
        <v>0</v>
      </c>
    </row>
    <row r="252" spans="1:8" x14ac:dyDescent="0.55000000000000004">
      <c r="A252" t="s">
        <v>50</v>
      </c>
      <c r="B252" t="s">
        <v>29</v>
      </c>
      <c r="D252">
        <v>213</v>
      </c>
      <c r="E252">
        <v>8150</v>
      </c>
      <c r="F252">
        <v>1769</v>
      </c>
      <c r="G252">
        <v>1820</v>
      </c>
      <c r="H252">
        <f>Table5[[#This Row],[2022]]/$J$2</f>
        <v>4.4173207852679705E-7</v>
      </c>
    </row>
    <row r="253" spans="1:8" hidden="1" x14ac:dyDescent="0.55000000000000004">
      <c r="A253" t="s">
        <v>122</v>
      </c>
      <c r="B253" t="s">
        <v>0</v>
      </c>
      <c r="F253">
        <v>-3815</v>
      </c>
      <c r="H253">
        <f>Table5[[#This Row],[2022]]/$J$2</f>
        <v>0</v>
      </c>
    </row>
    <row r="254" spans="1:8" hidden="1" x14ac:dyDescent="0.55000000000000004">
      <c r="A254" t="s">
        <v>99</v>
      </c>
      <c r="B254" t="s">
        <v>28</v>
      </c>
      <c r="H254" s="44">
        <f>Table5[[#This Row],[2022]]/$J$2</f>
        <v>0</v>
      </c>
    </row>
    <row r="255" spans="1:8" x14ac:dyDescent="0.55000000000000004">
      <c r="A255" t="s">
        <v>144</v>
      </c>
      <c r="B255" t="s">
        <v>29</v>
      </c>
      <c r="C255">
        <v>26580</v>
      </c>
      <c r="D255">
        <v>262</v>
      </c>
      <c r="E255">
        <v>22</v>
      </c>
      <c r="F255">
        <v>14322</v>
      </c>
      <c r="G255">
        <v>1644</v>
      </c>
      <c r="H255">
        <f>Table5[[#This Row],[2022]]/$J$2</f>
        <v>3.9901513027365623E-7</v>
      </c>
    </row>
    <row r="256" spans="1:8" hidden="1" x14ac:dyDescent="0.55000000000000004">
      <c r="A256" t="s">
        <v>123</v>
      </c>
      <c r="B256" t="s">
        <v>0</v>
      </c>
      <c r="C256">
        <v>-35</v>
      </c>
      <c r="E256">
        <v>6961</v>
      </c>
      <c r="G256">
        <v>-26</v>
      </c>
      <c r="H256">
        <f>Table5[[#This Row],[2022]]/$J$2</f>
        <v>-6.310458264668529E-9</v>
      </c>
    </row>
    <row r="257" spans="1:8" hidden="1" x14ac:dyDescent="0.55000000000000004">
      <c r="A257" t="s">
        <v>100</v>
      </c>
      <c r="B257" t="s">
        <v>28</v>
      </c>
      <c r="H257" s="44">
        <f>Table5[[#This Row],[2022]]/$J$2</f>
        <v>0</v>
      </c>
    </row>
    <row r="258" spans="1:8" x14ac:dyDescent="0.55000000000000004">
      <c r="A258" t="s">
        <v>65</v>
      </c>
      <c r="B258" t="s">
        <v>29</v>
      </c>
      <c r="C258">
        <v>11514</v>
      </c>
      <c r="D258">
        <v>515</v>
      </c>
      <c r="E258">
        <v>493</v>
      </c>
      <c r="F258">
        <v>1486</v>
      </c>
      <c r="G258">
        <v>1302</v>
      </c>
      <c r="H258">
        <f>Table5[[#This Row],[2022]]/$J$2</f>
        <v>3.1600833309993943E-7</v>
      </c>
    </row>
    <row r="259" spans="1:8" hidden="1" x14ac:dyDescent="0.55000000000000004">
      <c r="A259" t="s">
        <v>124</v>
      </c>
      <c r="B259" t="s">
        <v>0</v>
      </c>
      <c r="E259">
        <v>-1860</v>
      </c>
      <c r="G259">
        <v>-26</v>
      </c>
      <c r="H259">
        <f>Table5[[#This Row],[2022]]/$J$2</f>
        <v>-6.310458264668529E-9</v>
      </c>
    </row>
    <row r="260" spans="1:8" hidden="1" x14ac:dyDescent="0.55000000000000004">
      <c r="A260" t="s">
        <v>101</v>
      </c>
      <c r="B260" t="s">
        <v>28</v>
      </c>
      <c r="H260" s="44">
        <f>Table5[[#This Row],[2022]]/$J$2</f>
        <v>0</v>
      </c>
    </row>
    <row r="261" spans="1:8" x14ac:dyDescent="0.55000000000000004">
      <c r="A261" t="s">
        <v>143</v>
      </c>
      <c r="B261" t="s">
        <v>29</v>
      </c>
      <c r="C261">
        <v>1777</v>
      </c>
      <c r="E261">
        <v>834</v>
      </c>
      <c r="F261">
        <v>1601</v>
      </c>
      <c r="G261">
        <v>1238</v>
      </c>
      <c r="H261">
        <f>Table5[[#This Row],[2022]]/$J$2</f>
        <v>3.0047489737152455E-7</v>
      </c>
    </row>
    <row r="262" spans="1:8" hidden="1" x14ac:dyDescent="0.55000000000000004">
      <c r="A262" t="s">
        <v>125</v>
      </c>
      <c r="B262" t="s">
        <v>0</v>
      </c>
      <c r="C262">
        <v>59116</v>
      </c>
      <c r="D262">
        <v>-71936</v>
      </c>
      <c r="F262">
        <v>12205</v>
      </c>
      <c r="G262">
        <v>-30</v>
      </c>
      <c r="H262">
        <f>Table5[[#This Row],[2022]]/$J$2</f>
        <v>-7.2812979976944564E-9</v>
      </c>
    </row>
    <row r="263" spans="1:8" hidden="1" x14ac:dyDescent="0.55000000000000004">
      <c r="A263" t="s">
        <v>102</v>
      </c>
      <c r="B263" t="s">
        <v>28</v>
      </c>
      <c r="H263" s="44">
        <f>Table5[[#This Row],[2022]]/$J$2</f>
        <v>0</v>
      </c>
    </row>
    <row r="264" spans="1:8" x14ac:dyDescent="0.55000000000000004">
      <c r="A264" t="s">
        <v>142</v>
      </c>
      <c r="B264" t="s">
        <v>29</v>
      </c>
      <c r="C264">
        <v>25</v>
      </c>
      <c r="D264">
        <v>789</v>
      </c>
      <c r="E264">
        <v>11089</v>
      </c>
      <c r="F264">
        <v>988</v>
      </c>
      <c r="G264">
        <v>1056</v>
      </c>
      <c r="H264">
        <f>Table5[[#This Row],[2022]]/$J$2</f>
        <v>2.5630168951884487E-7</v>
      </c>
    </row>
    <row r="265" spans="1:8" hidden="1" x14ac:dyDescent="0.55000000000000004">
      <c r="A265" t="s">
        <v>126</v>
      </c>
      <c r="B265" t="s">
        <v>0</v>
      </c>
      <c r="G265">
        <v>-38</v>
      </c>
      <c r="H265">
        <f>Table5[[#This Row],[2022]]/$J$2</f>
        <v>-9.2229774637463119E-9</v>
      </c>
    </row>
    <row r="266" spans="1:8" hidden="1" x14ac:dyDescent="0.55000000000000004">
      <c r="A266" t="s">
        <v>103</v>
      </c>
      <c r="B266" t="s">
        <v>28</v>
      </c>
      <c r="H266" s="44">
        <f>Table5[[#This Row],[2022]]/$J$2</f>
        <v>0</v>
      </c>
    </row>
    <row r="267" spans="1:8" x14ac:dyDescent="0.55000000000000004">
      <c r="A267" t="s">
        <v>141</v>
      </c>
      <c r="B267" t="s">
        <v>29</v>
      </c>
      <c r="C267">
        <v>151</v>
      </c>
      <c r="D267">
        <v>5</v>
      </c>
      <c r="E267">
        <v>81</v>
      </c>
      <c r="F267">
        <v>528</v>
      </c>
      <c r="G267">
        <v>1009</v>
      </c>
      <c r="H267">
        <f>Table5[[#This Row],[2022]]/$J$2</f>
        <v>2.4489432265579024E-7</v>
      </c>
    </row>
    <row r="268" spans="1:8" hidden="1" x14ac:dyDescent="0.55000000000000004">
      <c r="A268" t="s">
        <v>127</v>
      </c>
      <c r="B268" t="s">
        <v>0</v>
      </c>
      <c r="G268">
        <v>-101</v>
      </c>
      <c r="H268">
        <f>Table5[[#This Row],[2022]]/$J$2</f>
        <v>-2.4513703258904671E-8</v>
      </c>
    </row>
    <row r="269" spans="1:8" hidden="1" x14ac:dyDescent="0.55000000000000004">
      <c r="A269" t="s">
        <v>104</v>
      </c>
      <c r="B269" t="s">
        <v>28</v>
      </c>
      <c r="C269">
        <v>33643</v>
      </c>
      <c r="H269" s="44">
        <f>Table5[[#This Row],[2022]]/$J$2</f>
        <v>0</v>
      </c>
    </row>
    <row r="270" spans="1:8" x14ac:dyDescent="0.55000000000000004">
      <c r="A270" t="s">
        <v>140</v>
      </c>
      <c r="B270" t="s">
        <v>29</v>
      </c>
      <c r="C270">
        <v>13499</v>
      </c>
      <c r="D270">
        <v>4657</v>
      </c>
      <c r="E270">
        <v>4437</v>
      </c>
      <c r="F270">
        <v>1349</v>
      </c>
      <c r="G270">
        <v>909</v>
      </c>
      <c r="H270">
        <f>Table5[[#This Row],[2022]]/$J$2</f>
        <v>2.2062332933014203E-7</v>
      </c>
    </row>
    <row r="271" spans="1:8" hidden="1" x14ac:dyDescent="0.55000000000000004">
      <c r="A271" t="s">
        <v>128</v>
      </c>
      <c r="B271" t="s">
        <v>0</v>
      </c>
      <c r="C271">
        <v>-152</v>
      </c>
      <c r="D271">
        <v>-70</v>
      </c>
      <c r="E271">
        <v>-90</v>
      </c>
      <c r="F271">
        <v>-34</v>
      </c>
      <c r="G271">
        <v>-139</v>
      </c>
      <c r="H271">
        <f>Table5[[#This Row],[2022]]/$J$2</f>
        <v>-3.373668072265098E-8</v>
      </c>
    </row>
    <row r="272" spans="1:8" hidden="1" x14ac:dyDescent="0.55000000000000004">
      <c r="A272" t="s">
        <v>105</v>
      </c>
      <c r="B272" t="s">
        <v>28</v>
      </c>
      <c r="H272" s="44">
        <f>Table5[[#This Row],[2022]]/$J$2</f>
        <v>0</v>
      </c>
    </row>
    <row r="273" spans="1:8" x14ac:dyDescent="0.55000000000000004">
      <c r="A273" t="s">
        <v>139</v>
      </c>
      <c r="B273" t="s">
        <v>29</v>
      </c>
      <c r="C273">
        <v>9967</v>
      </c>
      <c r="D273">
        <v>5376</v>
      </c>
      <c r="E273">
        <v>8887</v>
      </c>
      <c r="F273">
        <v>9145</v>
      </c>
      <c r="G273">
        <v>812</v>
      </c>
      <c r="H273">
        <f>Table5[[#This Row],[2022]]/$J$2</f>
        <v>1.970804658042633E-7</v>
      </c>
    </row>
    <row r="274" spans="1:8" hidden="1" x14ac:dyDescent="0.55000000000000004">
      <c r="A274" t="s">
        <v>129</v>
      </c>
      <c r="B274" t="s">
        <v>0</v>
      </c>
      <c r="E274">
        <v>-73</v>
      </c>
      <c r="F274">
        <v>-74</v>
      </c>
      <c r="G274">
        <v>-145</v>
      </c>
      <c r="H274">
        <f>Table5[[#This Row],[2022]]/$J$2</f>
        <v>-3.5192940322189876E-8</v>
      </c>
    </row>
    <row r="275" spans="1:8" hidden="1" x14ac:dyDescent="0.55000000000000004">
      <c r="A275" t="s">
        <v>106</v>
      </c>
      <c r="B275" t="s">
        <v>28</v>
      </c>
      <c r="H275" s="44">
        <f>Table5[[#This Row],[2022]]/$J$2</f>
        <v>0</v>
      </c>
    </row>
    <row r="276" spans="1:8" x14ac:dyDescent="0.55000000000000004">
      <c r="A276" t="s">
        <v>138</v>
      </c>
      <c r="B276" t="s">
        <v>29</v>
      </c>
      <c r="D276">
        <v>1727</v>
      </c>
      <c r="E276">
        <v>1697</v>
      </c>
      <c r="F276">
        <v>2892</v>
      </c>
      <c r="G276">
        <v>762</v>
      </c>
      <c r="H276">
        <f>Table5[[#This Row],[2022]]/$J$2</f>
        <v>1.8494496914143919E-7</v>
      </c>
    </row>
    <row r="277" spans="1:8" hidden="1" x14ac:dyDescent="0.55000000000000004">
      <c r="A277" t="s">
        <v>130</v>
      </c>
      <c r="B277" t="s">
        <v>0</v>
      </c>
      <c r="D277">
        <v>34170</v>
      </c>
      <c r="G277">
        <v>-166</v>
      </c>
      <c r="H277">
        <f>Table5[[#This Row],[2022]]/$J$2</f>
        <v>-4.0289848920575991E-8</v>
      </c>
    </row>
    <row r="278" spans="1:8" hidden="1" x14ac:dyDescent="0.55000000000000004">
      <c r="A278" t="s">
        <v>107</v>
      </c>
      <c r="B278" t="s">
        <v>28</v>
      </c>
      <c r="H278" s="44">
        <f>Table5[[#This Row],[2022]]/$J$2</f>
        <v>0</v>
      </c>
    </row>
    <row r="279" spans="1:8" x14ac:dyDescent="0.55000000000000004">
      <c r="A279" t="s">
        <v>137</v>
      </c>
      <c r="B279" t="s">
        <v>29</v>
      </c>
      <c r="D279">
        <v>295</v>
      </c>
      <c r="G279">
        <v>599</v>
      </c>
      <c r="H279">
        <f>Table5[[#This Row],[2022]]/$J$2</f>
        <v>1.4538325002063264E-7</v>
      </c>
    </row>
    <row r="280" spans="1:8" hidden="1" x14ac:dyDescent="0.55000000000000004">
      <c r="A280" t="s">
        <v>131</v>
      </c>
      <c r="B280" t="s">
        <v>0</v>
      </c>
      <c r="C280">
        <v>-13974</v>
      </c>
      <c r="D280">
        <v>-17063</v>
      </c>
      <c r="E280">
        <v>-12886</v>
      </c>
      <c r="F280">
        <v>-26610</v>
      </c>
      <c r="G280">
        <v>-200</v>
      </c>
      <c r="H280">
        <f>Table5[[#This Row],[2022]]/$J$2</f>
        <v>-4.8541986651296379E-8</v>
      </c>
    </row>
    <row r="281" spans="1:8" hidden="1" x14ac:dyDescent="0.55000000000000004">
      <c r="A281" t="s">
        <v>108</v>
      </c>
      <c r="B281" t="s">
        <v>28</v>
      </c>
      <c r="H281" s="44">
        <f>Table5[[#This Row],[2022]]/$J$2</f>
        <v>0</v>
      </c>
    </row>
    <row r="282" spans="1:8" x14ac:dyDescent="0.55000000000000004">
      <c r="A282" t="s">
        <v>58</v>
      </c>
      <c r="B282" t="s">
        <v>29</v>
      </c>
      <c r="C282">
        <v>6678</v>
      </c>
      <c r="D282">
        <v>3675</v>
      </c>
      <c r="E282">
        <v>316</v>
      </c>
      <c r="G282">
        <v>510</v>
      </c>
      <c r="H282">
        <f>Table5[[#This Row],[2022]]/$J$2</f>
        <v>1.2378206596080576E-7</v>
      </c>
    </row>
    <row r="283" spans="1:8" hidden="1" x14ac:dyDescent="0.55000000000000004">
      <c r="A283" t="s">
        <v>132</v>
      </c>
      <c r="B283" t="s">
        <v>0</v>
      </c>
      <c r="D283">
        <v>-2413</v>
      </c>
      <c r="E283">
        <v>-192</v>
      </c>
      <c r="F283">
        <v>-1098</v>
      </c>
      <c r="G283">
        <v>-243</v>
      </c>
      <c r="H283">
        <f>Table5[[#This Row],[2022]]/$J$2</f>
        <v>-5.8978513781325096E-8</v>
      </c>
    </row>
    <row r="284" spans="1:8" hidden="1" x14ac:dyDescent="0.55000000000000004">
      <c r="A284" t="s">
        <v>109</v>
      </c>
      <c r="B284" t="s">
        <v>28</v>
      </c>
      <c r="H284" s="44">
        <f>Table5[[#This Row],[2022]]/$J$2</f>
        <v>0</v>
      </c>
    </row>
    <row r="285" spans="1:8" x14ac:dyDescent="0.55000000000000004">
      <c r="A285" t="s">
        <v>136</v>
      </c>
      <c r="B285" t="s">
        <v>29</v>
      </c>
      <c r="C285">
        <v>643</v>
      </c>
      <c r="D285">
        <v>780</v>
      </c>
      <c r="F285">
        <v>7798</v>
      </c>
      <c r="G285">
        <v>444</v>
      </c>
      <c r="H285">
        <f>Table5[[#This Row],[2022]]/$J$2</f>
        <v>1.0776321036587796E-7</v>
      </c>
    </row>
    <row r="286" spans="1:8" hidden="1" x14ac:dyDescent="0.55000000000000004">
      <c r="A286" t="s">
        <v>133</v>
      </c>
      <c r="B286" t="s">
        <v>0</v>
      </c>
      <c r="F286">
        <v>-242</v>
      </c>
      <c r="G286">
        <v>-291</v>
      </c>
      <c r="H286">
        <f>Table5[[#This Row],[2022]]/$J$2</f>
        <v>-7.0628590577636234E-8</v>
      </c>
    </row>
    <row r="287" spans="1:8" hidden="1" x14ac:dyDescent="0.55000000000000004">
      <c r="A287" t="s">
        <v>110</v>
      </c>
      <c r="B287" t="s">
        <v>28</v>
      </c>
      <c r="H287" s="44">
        <f>Table5[[#This Row],[2022]]/$J$2</f>
        <v>0</v>
      </c>
    </row>
    <row r="288" spans="1:8" x14ac:dyDescent="0.55000000000000004">
      <c r="A288" t="s">
        <v>135</v>
      </c>
      <c r="B288" t="s">
        <v>29</v>
      </c>
      <c r="G288">
        <v>438</v>
      </c>
      <c r="H288">
        <f>Table5[[#This Row],[2022]]/$J$2</f>
        <v>1.0630695076633906E-7</v>
      </c>
    </row>
    <row r="289" spans="1:8" hidden="1" x14ac:dyDescent="0.55000000000000004">
      <c r="A289" t="s">
        <v>134</v>
      </c>
      <c r="B289" t="s">
        <v>0</v>
      </c>
      <c r="D289">
        <v>-42853</v>
      </c>
      <c r="E289">
        <v>-11382</v>
      </c>
      <c r="F289">
        <v>-18477</v>
      </c>
      <c r="G289">
        <v>-369</v>
      </c>
      <c r="H289">
        <f>Table5[[#This Row],[2022]]/$J$2</f>
        <v>-8.9559965371641815E-8</v>
      </c>
    </row>
    <row r="290" spans="1:8" hidden="1" x14ac:dyDescent="0.55000000000000004">
      <c r="A290" t="s">
        <v>111</v>
      </c>
      <c r="B290" t="s">
        <v>28</v>
      </c>
      <c r="H290" s="44">
        <f>Table5[[#This Row],[2022]]/$J$2</f>
        <v>0</v>
      </c>
    </row>
    <row r="291" spans="1:8" x14ac:dyDescent="0.55000000000000004">
      <c r="A291" t="s">
        <v>55</v>
      </c>
      <c r="B291" t="s">
        <v>29</v>
      </c>
      <c r="C291">
        <v>7712</v>
      </c>
      <c r="D291">
        <v>289680</v>
      </c>
      <c r="E291">
        <v>63909</v>
      </c>
      <c r="F291">
        <v>36676</v>
      </c>
      <c r="G291">
        <v>436</v>
      </c>
      <c r="H291">
        <f>Table5[[#This Row],[2022]]/$J$2</f>
        <v>1.058215308998261E-7</v>
      </c>
    </row>
    <row r="292" spans="1:8" hidden="1" x14ac:dyDescent="0.55000000000000004">
      <c r="A292" t="s">
        <v>135</v>
      </c>
      <c r="B292" t="s">
        <v>0</v>
      </c>
      <c r="D292">
        <v>19804</v>
      </c>
      <c r="G292">
        <v>-438</v>
      </c>
      <c r="H292">
        <f>Table5[[#This Row],[2022]]/$J$2</f>
        <v>-1.0630695076633906E-7</v>
      </c>
    </row>
    <row r="293" spans="1:8" hidden="1" x14ac:dyDescent="0.55000000000000004">
      <c r="A293" t="s">
        <v>112</v>
      </c>
      <c r="B293" t="s">
        <v>28</v>
      </c>
      <c r="H293" s="44">
        <f>Table5[[#This Row],[2022]]/$J$2</f>
        <v>0</v>
      </c>
    </row>
    <row r="294" spans="1:8" x14ac:dyDescent="0.55000000000000004">
      <c r="A294" t="s">
        <v>134</v>
      </c>
      <c r="B294" t="s">
        <v>29</v>
      </c>
      <c r="D294">
        <v>42853</v>
      </c>
      <c r="E294">
        <v>11382</v>
      </c>
      <c r="F294">
        <v>23179</v>
      </c>
      <c r="G294">
        <v>369</v>
      </c>
      <c r="H294">
        <f>Table5[[#This Row],[2022]]/$J$2</f>
        <v>8.9559965371641815E-8</v>
      </c>
    </row>
    <row r="295" spans="1:8" hidden="1" x14ac:dyDescent="0.55000000000000004">
      <c r="A295" t="s">
        <v>136</v>
      </c>
      <c r="B295" t="s">
        <v>0</v>
      </c>
      <c r="C295">
        <v>33140</v>
      </c>
      <c r="D295">
        <v>15404</v>
      </c>
      <c r="E295">
        <v>109078</v>
      </c>
      <c r="F295">
        <v>41849</v>
      </c>
      <c r="G295">
        <v>-444</v>
      </c>
      <c r="H295">
        <f>Table5[[#This Row],[2022]]/$J$2</f>
        <v>-1.0776321036587796E-7</v>
      </c>
    </row>
    <row r="296" spans="1:8" hidden="1" x14ac:dyDescent="0.55000000000000004">
      <c r="A296" t="s">
        <v>113</v>
      </c>
      <c r="B296" t="s">
        <v>28</v>
      </c>
      <c r="H296" s="44">
        <f>Table5[[#This Row],[2022]]/$J$2</f>
        <v>0</v>
      </c>
    </row>
    <row r="297" spans="1:8" x14ac:dyDescent="0.55000000000000004">
      <c r="A297" t="s">
        <v>57</v>
      </c>
      <c r="B297" t="s">
        <v>29</v>
      </c>
      <c r="C297">
        <v>106</v>
      </c>
      <c r="D297">
        <v>96</v>
      </c>
      <c r="E297">
        <v>190</v>
      </c>
      <c r="F297">
        <v>60</v>
      </c>
      <c r="G297">
        <v>364</v>
      </c>
      <c r="H297">
        <f>Table5[[#This Row],[2022]]/$J$2</f>
        <v>8.8346415705359407E-8</v>
      </c>
    </row>
    <row r="298" spans="1:8" hidden="1" x14ac:dyDescent="0.55000000000000004">
      <c r="A298" t="s">
        <v>137</v>
      </c>
      <c r="B298" t="s">
        <v>0</v>
      </c>
      <c r="D298">
        <v>-295</v>
      </c>
      <c r="G298">
        <v>-599</v>
      </c>
      <c r="H298">
        <f>Table5[[#This Row],[2022]]/$J$2</f>
        <v>-1.4538325002063264E-7</v>
      </c>
    </row>
    <row r="299" spans="1:8" hidden="1" x14ac:dyDescent="0.55000000000000004">
      <c r="A299" t="s">
        <v>114</v>
      </c>
      <c r="B299" t="s">
        <v>28</v>
      </c>
      <c r="H299" s="44">
        <f>Table5[[#This Row],[2022]]/$J$2</f>
        <v>0</v>
      </c>
    </row>
    <row r="300" spans="1:8" x14ac:dyDescent="0.55000000000000004">
      <c r="A300" t="s">
        <v>133</v>
      </c>
      <c r="B300" t="s">
        <v>29</v>
      </c>
      <c r="F300">
        <v>242</v>
      </c>
      <c r="G300">
        <v>291</v>
      </c>
      <c r="H300">
        <f>Table5[[#This Row],[2022]]/$J$2</f>
        <v>7.0628590577636234E-8</v>
      </c>
    </row>
    <row r="301" spans="1:8" hidden="1" x14ac:dyDescent="0.55000000000000004">
      <c r="A301" t="s">
        <v>138</v>
      </c>
      <c r="B301" t="s">
        <v>0</v>
      </c>
      <c r="D301">
        <v>-1727</v>
      </c>
      <c r="E301">
        <v>-1697</v>
      </c>
      <c r="F301">
        <v>-2892</v>
      </c>
      <c r="G301">
        <v>-762</v>
      </c>
      <c r="H301">
        <f>Table5[[#This Row],[2022]]/$J$2</f>
        <v>-1.8494496914143919E-7</v>
      </c>
    </row>
    <row r="302" spans="1:8" hidden="1" x14ac:dyDescent="0.55000000000000004">
      <c r="A302" t="s">
        <v>115</v>
      </c>
      <c r="B302" t="s">
        <v>28</v>
      </c>
      <c r="C302">
        <v>35282</v>
      </c>
      <c r="D302">
        <v>47387</v>
      </c>
      <c r="H302" s="44">
        <f>Table5[[#This Row],[2022]]/$J$2</f>
        <v>0</v>
      </c>
    </row>
    <row r="303" spans="1:8" x14ac:dyDescent="0.55000000000000004">
      <c r="A303" t="s">
        <v>132</v>
      </c>
      <c r="B303" t="s">
        <v>29</v>
      </c>
      <c r="D303">
        <v>2413</v>
      </c>
      <c r="E303">
        <v>192</v>
      </c>
      <c r="F303">
        <v>1098</v>
      </c>
      <c r="G303">
        <v>243</v>
      </c>
      <c r="H303">
        <f>Table5[[#This Row],[2022]]/$J$2</f>
        <v>5.8978513781325096E-8</v>
      </c>
    </row>
    <row r="304" spans="1:8" hidden="1" x14ac:dyDescent="0.55000000000000004">
      <c r="A304" t="s">
        <v>139</v>
      </c>
      <c r="B304" t="s">
        <v>0</v>
      </c>
      <c r="C304">
        <v>-9967</v>
      </c>
      <c r="D304">
        <v>-5376</v>
      </c>
      <c r="E304">
        <v>-8887</v>
      </c>
      <c r="F304">
        <v>90317</v>
      </c>
      <c r="G304">
        <v>-812</v>
      </c>
      <c r="H304">
        <f>Table5[[#This Row],[2022]]/$J$2</f>
        <v>-1.970804658042633E-7</v>
      </c>
    </row>
    <row r="305" spans="1:8" hidden="1" x14ac:dyDescent="0.55000000000000004">
      <c r="A305" t="s">
        <v>116</v>
      </c>
      <c r="B305" t="s">
        <v>28</v>
      </c>
      <c r="C305">
        <v>97669</v>
      </c>
      <c r="D305">
        <v>48721</v>
      </c>
      <c r="H305" s="44">
        <f>Table5[[#This Row],[2022]]/$J$2</f>
        <v>0</v>
      </c>
    </row>
    <row r="306" spans="1:8" x14ac:dyDescent="0.55000000000000004">
      <c r="A306" t="s">
        <v>131</v>
      </c>
      <c r="B306" t="s">
        <v>29</v>
      </c>
      <c r="C306">
        <v>13974</v>
      </c>
      <c r="D306">
        <v>17063</v>
      </c>
      <c r="E306">
        <v>12886</v>
      </c>
      <c r="F306">
        <v>26610</v>
      </c>
      <c r="G306">
        <v>200</v>
      </c>
      <c r="H306">
        <f>Table5[[#This Row],[2022]]/$J$2</f>
        <v>4.8541986651296379E-8</v>
      </c>
    </row>
    <row r="307" spans="1:8" hidden="1" x14ac:dyDescent="0.55000000000000004">
      <c r="A307" t="s">
        <v>140</v>
      </c>
      <c r="B307" t="s">
        <v>0</v>
      </c>
      <c r="C307">
        <v>163809</v>
      </c>
      <c r="D307">
        <v>-4657</v>
      </c>
      <c r="E307">
        <v>-4437</v>
      </c>
      <c r="F307">
        <v>-1349</v>
      </c>
      <c r="G307">
        <v>-909</v>
      </c>
      <c r="H307">
        <f>Table5[[#This Row],[2022]]/$J$2</f>
        <v>-2.2062332933014203E-7</v>
      </c>
    </row>
    <row r="308" spans="1:8" hidden="1" x14ac:dyDescent="0.55000000000000004">
      <c r="A308" t="s">
        <v>117</v>
      </c>
      <c r="B308" t="s">
        <v>28</v>
      </c>
      <c r="H308" s="44">
        <f>Table5[[#This Row],[2022]]/$J$2</f>
        <v>0</v>
      </c>
    </row>
    <row r="309" spans="1:8" x14ac:dyDescent="0.55000000000000004">
      <c r="A309" t="s">
        <v>130</v>
      </c>
      <c r="B309" t="s">
        <v>29</v>
      </c>
      <c r="G309">
        <v>166</v>
      </c>
      <c r="H309">
        <f>Table5[[#This Row],[2022]]/$J$2</f>
        <v>4.0289848920575991E-8</v>
      </c>
    </row>
    <row r="310" spans="1:8" hidden="1" x14ac:dyDescent="0.55000000000000004">
      <c r="A310" t="s">
        <v>141</v>
      </c>
      <c r="B310" t="s">
        <v>0</v>
      </c>
      <c r="C310">
        <v>69946</v>
      </c>
      <c r="D310">
        <v>47947</v>
      </c>
      <c r="E310">
        <v>-81</v>
      </c>
      <c r="F310">
        <v>-528</v>
      </c>
      <c r="G310">
        <v>-1009</v>
      </c>
      <c r="H310">
        <f>Table5[[#This Row],[2022]]/$J$2</f>
        <v>-2.4489432265579024E-7</v>
      </c>
    </row>
    <row r="311" spans="1:8" hidden="1" x14ac:dyDescent="0.55000000000000004">
      <c r="A311" t="s">
        <v>118</v>
      </c>
      <c r="B311" t="s">
        <v>28</v>
      </c>
      <c r="C311">
        <v>14871</v>
      </c>
      <c r="H311" s="44">
        <f>Table5[[#This Row],[2022]]/$J$2</f>
        <v>0</v>
      </c>
    </row>
    <row r="312" spans="1:8" x14ac:dyDescent="0.55000000000000004">
      <c r="A312" t="s">
        <v>129</v>
      </c>
      <c r="B312" t="s">
        <v>29</v>
      </c>
      <c r="E312">
        <v>73</v>
      </c>
      <c r="F312">
        <v>74</v>
      </c>
      <c r="G312">
        <v>145</v>
      </c>
      <c r="H312">
        <f>Table5[[#This Row],[2022]]/$J$2</f>
        <v>3.5192940322189876E-8</v>
      </c>
    </row>
    <row r="313" spans="1:8" hidden="1" x14ac:dyDescent="0.55000000000000004">
      <c r="A313" t="s">
        <v>142</v>
      </c>
      <c r="B313" t="s">
        <v>0</v>
      </c>
      <c r="C313">
        <v>-25</v>
      </c>
      <c r="D313">
        <v>-789</v>
      </c>
      <c r="E313">
        <v>-11089</v>
      </c>
      <c r="F313">
        <v>-988</v>
      </c>
      <c r="G313">
        <v>-1056</v>
      </c>
      <c r="H313">
        <f>Table5[[#This Row],[2022]]/$J$2</f>
        <v>-2.5630168951884487E-7</v>
      </c>
    </row>
    <row r="314" spans="1:8" hidden="1" x14ac:dyDescent="0.55000000000000004">
      <c r="A314" t="s">
        <v>119</v>
      </c>
      <c r="B314" t="s">
        <v>28</v>
      </c>
      <c r="H314" s="44">
        <f>Table5[[#This Row],[2022]]/$J$2</f>
        <v>0</v>
      </c>
    </row>
    <row r="315" spans="1:8" x14ac:dyDescent="0.55000000000000004">
      <c r="A315" t="s">
        <v>128</v>
      </c>
      <c r="B315" t="s">
        <v>29</v>
      </c>
      <c r="C315">
        <v>152</v>
      </c>
      <c r="D315">
        <v>70</v>
      </c>
      <c r="E315">
        <v>90</v>
      </c>
      <c r="F315">
        <v>34</v>
      </c>
      <c r="G315">
        <v>139</v>
      </c>
      <c r="H315">
        <f>Table5[[#This Row],[2022]]/$J$2</f>
        <v>3.373668072265098E-8</v>
      </c>
    </row>
    <row r="316" spans="1:8" hidden="1" x14ac:dyDescent="0.55000000000000004">
      <c r="A316" t="s">
        <v>143</v>
      </c>
      <c r="B316" t="s">
        <v>0</v>
      </c>
      <c r="C316">
        <v>-1777</v>
      </c>
      <c r="E316">
        <v>-834</v>
      </c>
      <c r="F316">
        <v>23437</v>
      </c>
      <c r="G316">
        <v>-1238</v>
      </c>
      <c r="H316">
        <f>Table5[[#This Row],[2022]]/$J$2</f>
        <v>-3.0047489737152455E-7</v>
      </c>
    </row>
    <row r="317" spans="1:8" hidden="1" x14ac:dyDescent="0.55000000000000004">
      <c r="A317" t="s">
        <v>120</v>
      </c>
      <c r="B317" t="s">
        <v>28</v>
      </c>
      <c r="H317" s="44">
        <f>Table5[[#This Row],[2022]]/$J$2</f>
        <v>0</v>
      </c>
    </row>
    <row r="318" spans="1:8" x14ac:dyDescent="0.55000000000000004">
      <c r="A318" t="s">
        <v>127</v>
      </c>
      <c r="B318" t="s">
        <v>29</v>
      </c>
      <c r="G318">
        <v>101</v>
      </c>
      <c r="H318">
        <f>Table5[[#This Row],[2022]]/$J$2</f>
        <v>2.4513703258904671E-8</v>
      </c>
    </row>
    <row r="319" spans="1:8" hidden="1" x14ac:dyDescent="0.55000000000000004">
      <c r="A319" t="s">
        <v>144</v>
      </c>
      <c r="B319" t="s">
        <v>0</v>
      </c>
      <c r="C319">
        <v>-26580</v>
      </c>
      <c r="D319">
        <v>-262</v>
      </c>
      <c r="E319">
        <v>-22</v>
      </c>
      <c r="F319">
        <v>-14322</v>
      </c>
      <c r="G319">
        <v>-1644</v>
      </c>
      <c r="H319">
        <f>Table5[[#This Row],[2022]]/$J$2</f>
        <v>-3.9901513027365623E-7</v>
      </c>
    </row>
    <row r="320" spans="1:8" hidden="1" x14ac:dyDescent="0.55000000000000004">
      <c r="A320" t="s">
        <v>121</v>
      </c>
      <c r="B320" t="s">
        <v>28</v>
      </c>
      <c r="H320" s="44">
        <f>Table5[[#This Row],[2022]]/$J$2</f>
        <v>0</v>
      </c>
    </row>
    <row r="321" spans="1:8" x14ac:dyDescent="0.55000000000000004">
      <c r="A321" t="s">
        <v>70</v>
      </c>
      <c r="B321" t="s">
        <v>29</v>
      </c>
      <c r="G321">
        <v>96</v>
      </c>
      <c r="H321">
        <f>Table5[[#This Row],[2022]]/$J$2</f>
        <v>2.330015359262226E-8</v>
      </c>
    </row>
    <row r="322" spans="1:8" hidden="1" x14ac:dyDescent="0.55000000000000004">
      <c r="A322" t="s">
        <v>145</v>
      </c>
      <c r="B322" t="s">
        <v>0</v>
      </c>
      <c r="C322">
        <v>-1510</v>
      </c>
      <c r="D322">
        <v>-424</v>
      </c>
      <c r="E322">
        <v>-1327</v>
      </c>
      <c r="F322">
        <v>-505</v>
      </c>
      <c r="G322">
        <v>-1977</v>
      </c>
      <c r="H322">
        <f>Table5[[#This Row],[2022]]/$J$2</f>
        <v>-4.7983753804806473E-7</v>
      </c>
    </row>
    <row r="323" spans="1:8" hidden="1" x14ac:dyDescent="0.55000000000000004">
      <c r="A323" t="s">
        <v>122</v>
      </c>
      <c r="B323" t="s">
        <v>28</v>
      </c>
      <c r="H323" s="44">
        <f>Table5[[#This Row],[2022]]/$J$2</f>
        <v>0</v>
      </c>
    </row>
    <row r="324" spans="1:8" x14ac:dyDescent="0.55000000000000004">
      <c r="A324" t="s">
        <v>63</v>
      </c>
      <c r="B324" t="s">
        <v>29</v>
      </c>
      <c r="F324">
        <v>1001</v>
      </c>
      <c r="G324">
        <v>75</v>
      </c>
      <c r="H324">
        <f>Table5[[#This Row],[2022]]/$J$2</f>
        <v>1.8203244994236142E-8</v>
      </c>
    </row>
    <row r="325" spans="1:8" hidden="1" x14ac:dyDescent="0.55000000000000004">
      <c r="A325" t="s">
        <v>146</v>
      </c>
      <c r="B325" t="s">
        <v>0</v>
      </c>
      <c r="C325">
        <v>-2657</v>
      </c>
      <c r="D325">
        <v>-7440</v>
      </c>
      <c r="E325">
        <v>-1976</v>
      </c>
      <c r="F325">
        <v>53981</v>
      </c>
      <c r="G325">
        <v>-2395</v>
      </c>
      <c r="H325">
        <f>Table5[[#This Row],[2022]]/$J$2</f>
        <v>-5.8129029014927408E-7</v>
      </c>
    </row>
    <row r="326" spans="1:8" hidden="1" x14ac:dyDescent="0.55000000000000004">
      <c r="A326" t="s">
        <v>123</v>
      </c>
      <c r="B326" t="s">
        <v>28</v>
      </c>
      <c r="E326">
        <v>6961</v>
      </c>
      <c r="H326" s="44">
        <f>Table5[[#This Row],[2022]]/$J$2</f>
        <v>0</v>
      </c>
    </row>
    <row r="327" spans="1:8" x14ac:dyDescent="0.55000000000000004">
      <c r="A327" t="s">
        <v>78</v>
      </c>
      <c r="B327" t="s">
        <v>29</v>
      </c>
      <c r="C327">
        <v>19031</v>
      </c>
      <c r="D327">
        <v>38472</v>
      </c>
      <c r="E327">
        <v>46633</v>
      </c>
      <c r="F327">
        <v>68617</v>
      </c>
      <c r="G327">
        <v>55</v>
      </c>
      <c r="H327">
        <f>Table5[[#This Row],[2022]]/$J$2</f>
        <v>1.3349046329106503E-8</v>
      </c>
    </row>
    <row r="328" spans="1:8" hidden="1" x14ac:dyDescent="0.55000000000000004">
      <c r="A328" t="s">
        <v>147</v>
      </c>
      <c r="B328" t="s">
        <v>0</v>
      </c>
      <c r="D328">
        <v>70421</v>
      </c>
      <c r="E328">
        <v>167936</v>
      </c>
      <c r="F328">
        <v>-388</v>
      </c>
      <c r="G328">
        <v>-2662</v>
      </c>
      <c r="H328">
        <f>Table5[[#This Row],[2022]]/$J$2</f>
        <v>-6.4609384232875482E-7</v>
      </c>
    </row>
    <row r="329" spans="1:8" hidden="1" x14ac:dyDescent="0.55000000000000004">
      <c r="A329" t="s">
        <v>124</v>
      </c>
      <c r="B329" t="s">
        <v>28</v>
      </c>
      <c r="H329" s="44">
        <f>Table5[[#This Row],[2022]]/$J$2</f>
        <v>0</v>
      </c>
    </row>
    <row r="330" spans="1:8" x14ac:dyDescent="0.55000000000000004">
      <c r="A330" t="s">
        <v>62</v>
      </c>
      <c r="B330" t="s">
        <v>29</v>
      </c>
      <c r="F330">
        <v>3341</v>
      </c>
      <c r="G330">
        <v>52</v>
      </c>
      <c r="H330">
        <f>Table5[[#This Row],[2022]]/$J$2</f>
        <v>1.2620916529337058E-8</v>
      </c>
    </row>
    <row r="331" spans="1:8" hidden="1" x14ac:dyDescent="0.55000000000000004">
      <c r="A331" t="s">
        <v>148</v>
      </c>
      <c r="B331" t="s">
        <v>0</v>
      </c>
      <c r="C331">
        <v>-74</v>
      </c>
      <c r="E331">
        <v>-121</v>
      </c>
      <c r="G331">
        <v>-3019</v>
      </c>
      <c r="H331">
        <f>Table5[[#This Row],[2022]]/$J$2</f>
        <v>-7.3274128850131883E-7</v>
      </c>
    </row>
    <row r="332" spans="1:8" hidden="1" x14ac:dyDescent="0.55000000000000004">
      <c r="A332" t="s">
        <v>125</v>
      </c>
      <c r="B332" t="s">
        <v>28</v>
      </c>
      <c r="C332">
        <v>59116</v>
      </c>
      <c r="F332">
        <v>12205</v>
      </c>
      <c r="H332" s="44">
        <f>Table5[[#This Row],[2022]]/$J$2</f>
        <v>0</v>
      </c>
    </row>
    <row r="333" spans="1:8" x14ac:dyDescent="0.55000000000000004">
      <c r="A333" t="s">
        <v>126</v>
      </c>
      <c r="B333" t="s">
        <v>29</v>
      </c>
      <c r="G333">
        <v>38</v>
      </c>
      <c r="H333">
        <f>Table5[[#This Row],[2022]]/$J$2</f>
        <v>9.2229774637463119E-9</v>
      </c>
    </row>
    <row r="334" spans="1:8" hidden="1" x14ac:dyDescent="0.55000000000000004">
      <c r="A334" t="s">
        <v>149</v>
      </c>
      <c r="B334" t="s">
        <v>0</v>
      </c>
      <c r="C334">
        <v>240379</v>
      </c>
      <c r="D334">
        <v>149870</v>
      </c>
      <c r="E334">
        <v>16128</v>
      </c>
      <c r="F334">
        <v>-11455</v>
      </c>
      <c r="G334">
        <v>-4027</v>
      </c>
      <c r="H334">
        <f>Table5[[#This Row],[2022]]/$J$2</f>
        <v>-9.7739290122385252E-7</v>
      </c>
    </row>
    <row r="335" spans="1:8" hidden="1" x14ac:dyDescent="0.55000000000000004">
      <c r="A335" t="s">
        <v>126</v>
      </c>
      <c r="B335" t="s">
        <v>28</v>
      </c>
      <c r="H335" s="44">
        <f>Table5[[#This Row],[2022]]/$J$2</f>
        <v>0</v>
      </c>
    </row>
    <row r="336" spans="1:8" x14ac:dyDescent="0.55000000000000004">
      <c r="A336" t="s">
        <v>125</v>
      </c>
      <c r="B336" t="s">
        <v>29</v>
      </c>
      <c r="D336">
        <v>71936</v>
      </c>
      <c r="G336">
        <v>30</v>
      </c>
      <c r="H336">
        <f>Table5[[#This Row],[2022]]/$J$2</f>
        <v>7.2812979976944564E-9</v>
      </c>
    </row>
    <row r="337" spans="1:8" hidden="1" x14ac:dyDescent="0.55000000000000004">
      <c r="A337" t="s">
        <v>150</v>
      </c>
      <c r="B337" t="s">
        <v>0</v>
      </c>
      <c r="C337">
        <v>-1310</v>
      </c>
      <c r="D337">
        <v>-1214</v>
      </c>
      <c r="E337">
        <v>2260</v>
      </c>
      <c r="F337">
        <v>-7595</v>
      </c>
      <c r="G337">
        <v>-4086</v>
      </c>
      <c r="H337">
        <f>Table5[[#This Row],[2022]]/$J$2</f>
        <v>-9.9171278728598509E-7</v>
      </c>
    </row>
    <row r="338" spans="1:8" hidden="1" x14ac:dyDescent="0.55000000000000004">
      <c r="A338" t="s">
        <v>127</v>
      </c>
      <c r="B338" t="s">
        <v>28</v>
      </c>
      <c r="H338" s="44">
        <f>Table5[[#This Row],[2022]]/$J$2</f>
        <v>0</v>
      </c>
    </row>
    <row r="339" spans="1:8" x14ac:dyDescent="0.55000000000000004">
      <c r="A339" t="s">
        <v>123</v>
      </c>
      <c r="B339" t="s">
        <v>29</v>
      </c>
      <c r="C339">
        <v>35</v>
      </c>
      <c r="G339">
        <v>26</v>
      </c>
      <c r="H339">
        <f>Table5[[#This Row],[2022]]/$J$2</f>
        <v>6.310458264668529E-9</v>
      </c>
    </row>
    <row r="340" spans="1:8" hidden="1" x14ac:dyDescent="0.55000000000000004">
      <c r="A340" t="s">
        <v>151</v>
      </c>
      <c r="B340" t="s">
        <v>0</v>
      </c>
      <c r="E340">
        <v>-5398</v>
      </c>
      <c r="G340">
        <v>-5348</v>
      </c>
      <c r="H340">
        <f>Table5[[#This Row],[2022]]/$J$2</f>
        <v>-1.2980127230556651E-6</v>
      </c>
    </row>
    <row r="341" spans="1:8" hidden="1" x14ac:dyDescent="0.55000000000000004">
      <c r="A341" t="s">
        <v>128</v>
      </c>
      <c r="B341" t="s">
        <v>28</v>
      </c>
      <c r="H341" s="44">
        <f>Table5[[#This Row],[2022]]/$J$2</f>
        <v>0</v>
      </c>
    </row>
    <row r="342" spans="1:8" x14ac:dyDescent="0.55000000000000004">
      <c r="A342" t="s">
        <v>124</v>
      </c>
      <c r="B342" t="s">
        <v>29</v>
      </c>
      <c r="E342">
        <v>1860</v>
      </c>
      <c r="G342">
        <v>26</v>
      </c>
      <c r="H342">
        <f>Table5[[#This Row],[2022]]/$J$2</f>
        <v>6.310458264668529E-9</v>
      </c>
    </row>
    <row r="343" spans="1:8" hidden="1" x14ac:dyDescent="0.55000000000000004">
      <c r="A343" t="s">
        <v>152</v>
      </c>
      <c r="B343" t="s">
        <v>0</v>
      </c>
      <c r="C343">
        <v>187260</v>
      </c>
      <c r="D343">
        <v>-6751</v>
      </c>
      <c r="E343">
        <v>119902</v>
      </c>
      <c r="F343">
        <v>3671</v>
      </c>
      <c r="G343">
        <v>-5453</v>
      </c>
      <c r="H343">
        <f>Table5[[#This Row],[2022]]/$J$2</f>
        <v>-1.3234972660475958E-6</v>
      </c>
    </row>
    <row r="344" spans="1:8" hidden="1" x14ac:dyDescent="0.55000000000000004">
      <c r="A344" t="s">
        <v>129</v>
      </c>
      <c r="B344" t="s">
        <v>28</v>
      </c>
      <c r="H344" s="44">
        <f>Table5[[#This Row],[2022]]/$J$2</f>
        <v>0</v>
      </c>
    </row>
    <row r="345" spans="1:8" x14ac:dyDescent="0.55000000000000004">
      <c r="A345" t="s">
        <v>64</v>
      </c>
      <c r="B345" t="s">
        <v>29</v>
      </c>
      <c r="F345">
        <v>8</v>
      </c>
      <c r="H345">
        <f>Table5[[#This Row],[2022]]/$J$2</f>
        <v>0</v>
      </c>
    </row>
    <row r="346" spans="1:8" hidden="1" x14ac:dyDescent="0.55000000000000004">
      <c r="A346" t="s">
        <v>153</v>
      </c>
      <c r="B346" t="s">
        <v>0</v>
      </c>
      <c r="F346">
        <v>27548</v>
      </c>
      <c r="G346">
        <v>-7813</v>
      </c>
      <c r="H346">
        <f>Table5[[#This Row],[2022]]/$J$2</f>
        <v>-1.896292708532893E-6</v>
      </c>
    </row>
    <row r="347" spans="1:8" hidden="1" x14ac:dyDescent="0.55000000000000004">
      <c r="A347" t="s">
        <v>130</v>
      </c>
      <c r="B347" t="s">
        <v>28</v>
      </c>
      <c r="D347">
        <v>34170</v>
      </c>
      <c r="H347" s="44">
        <f>Table5[[#This Row],[2022]]/$J$2</f>
        <v>0</v>
      </c>
    </row>
    <row r="348" spans="1:8" x14ac:dyDescent="0.55000000000000004">
      <c r="A348" t="s">
        <v>66</v>
      </c>
      <c r="B348" t="s">
        <v>29</v>
      </c>
      <c r="E348">
        <v>187</v>
      </c>
      <c r="H348">
        <f>Table5[[#This Row],[2022]]/$J$2</f>
        <v>0</v>
      </c>
    </row>
    <row r="349" spans="1:8" hidden="1" x14ac:dyDescent="0.55000000000000004">
      <c r="A349" t="s">
        <v>154</v>
      </c>
      <c r="B349" t="s">
        <v>0</v>
      </c>
      <c r="D349">
        <v>-7272</v>
      </c>
      <c r="E349">
        <v>-38576</v>
      </c>
      <c r="F349">
        <v>-10732</v>
      </c>
      <c r="G349">
        <v>-8605</v>
      </c>
      <c r="H349">
        <f>Table5[[#This Row],[2022]]/$J$2</f>
        <v>-2.0885189756720265E-6</v>
      </c>
    </row>
    <row r="350" spans="1:8" hidden="1" x14ac:dyDescent="0.55000000000000004">
      <c r="A350" t="s">
        <v>131</v>
      </c>
      <c r="B350" t="s">
        <v>28</v>
      </c>
      <c r="H350" s="44">
        <f>Table5[[#This Row],[2022]]/$J$2</f>
        <v>0</v>
      </c>
    </row>
    <row r="351" spans="1:8" x14ac:dyDescent="0.55000000000000004">
      <c r="A351" t="s">
        <v>67</v>
      </c>
      <c r="B351" t="s">
        <v>29</v>
      </c>
      <c r="H351">
        <f>Table5[[#This Row],[2022]]/$J$2</f>
        <v>0</v>
      </c>
    </row>
    <row r="352" spans="1:8" hidden="1" x14ac:dyDescent="0.55000000000000004">
      <c r="A352" t="s">
        <v>155</v>
      </c>
      <c r="B352" t="s">
        <v>0</v>
      </c>
      <c r="C352">
        <v>187060</v>
      </c>
      <c r="D352">
        <v>57531</v>
      </c>
      <c r="E352">
        <v>85822</v>
      </c>
      <c r="F352">
        <v>147263</v>
      </c>
      <c r="G352">
        <v>-10513</v>
      </c>
      <c r="H352">
        <f>Table5[[#This Row],[2022]]/$J$2</f>
        <v>-2.5516095283253942E-6</v>
      </c>
    </row>
    <row r="353" spans="1:8" hidden="1" x14ac:dyDescent="0.55000000000000004">
      <c r="A353" t="s">
        <v>132</v>
      </c>
      <c r="B353" t="s">
        <v>28</v>
      </c>
      <c r="H353" s="44">
        <f>Table5[[#This Row],[2022]]/$J$2</f>
        <v>0</v>
      </c>
    </row>
    <row r="354" spans="1:8" x14ac:dyDescent="0.55000000000000004">
      <c r="A354" t="s">
        <v>72</v>
      </c>
      <c r="B354" t="s">
        <v>29</v>
      </c>
      <c r="H354">
        <f>Table5[[#This Row],[2022]]/$J$2</f>
        <v>0</v>
      </c>
    </row>
    <row r="355" spans="1:8" hidden="1" x14ac:dyDescent="0.55000000000000004">
      <c r="A355" t="s">
        <v>156</v>
      </c>
      <c r="B355" t="s">
        <v>0</v>
      </c>
      <c r="C355">
        <v>-77623</v>
      </c>
      <c r="D355">
        <v>-2446</v>
      </c>
      <c r="E355">
        <v>-8802</v>
      </c>
      <c r="F355">
        <v>-10956</v>
      </c>
      <c r="G355">
        <v>-10554</v>
      </c>
      <c r="H355">
        <f>Table5[[#This Row],[2022]]/$J$2</f>
        <v>-2.56156063558891E-6</v>
      </c>
    </row>
    <row r="356" spans="1:8" hidden="1" x14ac:dyDescent="0.55000000000000004">
      <c r="A356" t="s">
        <v>133</v>
      </c>
      <c r="B356" t="s">
        <v>28</v>
      </c>
      <c r="H356" s="44">
        <f>Table5[[#This Row],[2022]]/$J$2</f>
        <v>0</v>
      </c>
    </row>
    <row r="357" spans="1:8" x14ac:dyDescent="0.55000000000000004">
      <c r="A357" t="s">
        <v>73</v>
      </c>
      <c r="B357" t="s">
        <v>29</v>
      </c>
      <c r="H357">
        <f>Table5[[#This Row],[2022]]/$J$2</f>
        <v>0</v>
      </c>
    </row>
    <row r="358" spans="1:8" hidden="1" x14ac:dyDescent="0.55000000000000004">
      <c r="A358" t="s">
        <v>157</v>
      </c>
      <c r="B358" t="s">
        <v>0</v>
      </c>
      <c r="C358">
        <v>8598908</v>
      </c>
      <c r="D358">
        <v>3904630</v>
      </c>
      <c r="E358">
        <v>-77658</v>
      </c>
      <c r="F358">
        <v>-17382</v>
      </c>
      <c r="G358">
        <v>-10941</v>
      </c>
      <c r="H358">
        <f>Table5[[#This Row],[2022]]/$J$2</f>
        <v>-2.6554893797591685E-6</v>
      </c>
    </row>
    <row r="359" spans="1:8" hidden="1" x14ac:dyDescent="0.55000000000000004">
      <c r="A359" t="s">
        <v>134</v>
      </c>
      <c r="B359" t="s">
        <v>28</v>
      </c>
      <c r="F359">
        <v>4702</v>
      </c>
      <c r="H359" s="44">
        <f>Table5[[#This Row],[2022]]/$J$2</f>
        <v>0</v>
      </c>
    </row>
    <row r="360" spans="1:8" x14ac:dyDescent="0.55000000000000004">
      <c r="A360" t="s">
        <v>74</v>
      </c>
      <c r="B360" t="s">
        <v>29</v>
      </c>
      <c r="H360">
        <f>Table5[[#This Row],[2022]]/$J$2</f>
        <v>0</v>
      </c>
    </row>
    <row r="361" spans="1:8" hidden="1" x14ac:dyDescent="0.55000000000000004">
      <c r="A361" t="s">
        <v>158</v>
      </c>
      <c r="B361" t="s">
        <v>0</v>
      </c>
      <c r="C361">
        <v>-4451</v>
      </c>
      <c r="D361">
        <v>79990</v>
      </c>
      <c r="E361">
        <v>-11358</v>
      </c>
      <c r="F361">
        <v>-79178</v>
      </c>
      <c r="G361">
        <v>-14417</v>
      </c>
      <c r="H361">
        <f>Table5[[#This Row],[2022]]/$J$2</f>
        <v>-3.4991491077586993E-6</v>
      </c>
    </row>
    <row r="362" spans="1:8" hidden="1" x14ac:dyDescent="0.55000000000000004">
      <c r="A362" t="s">
        <v>135</v>
      </c>
      <c r="B362" t="s">
        <v>28</v>
      </c>
      <c r="D362">
        <v>19804</v>
      </c>
      <c r="H362" s="44">
        <f>Table5[[#This Row],[2022]]/$J$2</f>
        <v>0</v>
      </c>
    </row>
    <row r="363" spans="1:8" x14ac:dyDescent="0.55000000000000004">
      <c r="A363" t="s">
        <v>77</v>
      </c>
      <c r="B363" t="s">
        <v>29</v>
      </c>
      <c r="C363">
        <v>13357</v>
      </c>
      <c r="D363">
        <v>5502</v>
      </c>
      <c r="H363">
        <f>Table5[[#This Row],[2022]]/$J$2</f>
        <v>0</v>
      </c>
    </row>
    <row r="364" spans="1:8" hidden="1" x14ac:dyDescent="0.55000000000000004">
      <c r="A364" t="s">
        <v>159</v>
      </c>
      <c r="B364" t="s">
        <v>0</v>
      </c>
      <c r="C364">
        <v>-22116</v>
      </c>
      <c r="D364">
        <v>-47624</v>
      </c>
      <c r="E364">
        <v>-44319</v>
      </c>
      <c r="F364">
        <v>62867</v>
      </c>
      <c r="G364">
        <v>-17666</v>
      </c>
      <c r="H364">
        <f>Table5[[#This Row],[2022]]/$J$2</f>
        <v>-4.2877136809090088E-6</v>
      </c>
    </row>
    <row r="365" spans="1:8" hidden="1" x14ac:dyDescent="0.55000000000000004">
      <c r="A365" t="s">
        <v>136</v>
      </c>
      <c r="B365" t="s">
        <v>28</v>
      </c>
      <c r="C365">
        <v>33783</v>
      </c>
      <c r="D365">
        <v>16184</v>
      </c>
      <c r="E365">
        <v>109078</v>
      </c>
      <c r="F365">
        <v>49647</v>
      </c>
      <c r="H365" s="44">
        <f>Table5[[#This Row],[2022]]/$J$2</f>
        <v>0</v>
      </c>
    </row>
    <row r="366" spans="1:8" x14ac:dyDescent="0.55000000000000004">
      <c r="A366" t="s">
        <v>79</v>
      </c>
      <c r="B366" t="s">
        <v>29</v>
      </c>
      <c r="H366">
        <f>Table5[[#This Row],[2022]]/$J$2</f>
        <v>0</v>
      </c>
    </row>
    <row r="367" spans="1:8" hidden="1" x14ac:dyDescent="0.55000000000000004">
      <c r="A367" t="s">
        <v>160</v>
      </c>
      <c r="B367" t="s">
        <v>0</v>
      </c>
      <c r="C367">
        <v>210883</v>
      </c>
      <c r="D367">
        <v>-11297</v>
      </c>
      <c r="E367">
        <v>23790</v>
      </c>
      <c r="F367">
        <v>-19628</v>
      </c>
      <c r="G367">
        <v>-20940</v>
      </c>
      <c r="H367">
        <f>Table5[[#This Row],[2022]]/$J$2</f>
        <v>-5.0823460023907306E-6</v>
      </c>
    </row>
    <row r="368" spans="1:8" hidden="1" x14ac:dyDescent="0.55000000000000004">
      <c r="A368" t="s">
        <v>137</v>
      </c>
      <c r="B368" t="s">
        <v>28</v>
      </c>
      <c r="H368" s="44">
        <f>Table5[[#This Row],[2022]]/$J$2</f>
        <v>0</v>
      </c>
    </row>
    <row r="369" spans="1:8" x14ac:dyDescent="0.55000000000000004">
      <c r="A369" t="s">
        <v>80</v>
      </c>
      <c r="B369" t="s">
        <v>29</v>
      </c>
      <c r="H369">
        <f>Table5[[#This Row],[2022]]/$J$2</f>
        <v>0</v>
      </c>
    </row>
    <row r="370" spans="1:8" hidden="1" x14ac:dyDescent="0.55000000000000004">
      <c r="A370" t="s">
        <v>161</v>
      </c>
      <c r="B370" t="s">
        <v>0</v>
      </c>
      <c r="C370">
        <v>-2866</v>
      </c>
      <c r="D370">
        <v>-7666</v>
      </c>
      <c r="E370">
        <v>-7222</v>
      </c>
      <c r="F370">
        <v>-30302</v>
      </c>
      <c r="G370">
        <v>-25560</v>
      </c>
      <c r="H370">
        <f>Table5[[#This Row],[2022]]/$J$2</f>
        <v>-6.2036658940356768E-6</v>
      </c>
    </row>
    <row r="371" spans="1:8" hidden="1" x14ac:dyDescent="0.55000000000000004">
      <c r="A371" t="s">
        <v>138</v>
      </c>
      <c r="B371" t="s">
        <v>28</v>
      </c>
      <c r="H371" s="44">
        <f>Table5[[#This Row],[2022]]/$J$2</f>
        <v>0</v>
      </c>
    </row>
    <row r="372" spans="1:8" x14ac:dyDescent="0.55000000000000004">
      <c r="A372" t="s">
        <v>81</v>
      </c>
      <c r="B372" t="s">
        <v>29</v>
      </c>
      <c r="H372">
        <f>Table5[[#This Row],[2022]]/$J$2</f>
        <v>0</v>
      </c>
    </row>
    <row r="373" spans="1:8" hidden="1" x14ac:dyDescent="0.55000000000000004">
      <c r="A373" t="s">
        <v>162</v>
      </c>
      <c r="B373" t="s">
        <v>0</v>
      </c>
      <c r="C373">
        <v>-6</v>
      </c>
      <c r="D373">
        <v>-4</v>
      </c>
      <c r="E373">
        <v>-229</v>
      </c>
      <c r="F373">
        <v>-11794</v>
      </c>
      <c r="G373">
        <v>-29108</v>
      </c>
      <c r="H373">
        <f>Table5[[#This Row],[2022]]/$J$2</f>
        <v>-7.0648007372296748E-6</v>
      </c>
    </row>
    <row r="374" spans="1:8" hidden="1" x14ac:dyDescent="0.55000000000000004">
      <c r="A374" t="s">
        <v>139</v>
      </c>
      <c r="B374" t="s">
        <v>28</v>
      </c>
      <c r="F374">
        <v>99462</v>
      </c>
      <c r="H374" s="44">
        <f>Table5[[#This Row],[2022]]/$J$2</f>
        <v>0</v>
      </c>
    </row>
    <row r="375" spans="1:8" x14ac:dyDescent="0.55000000000000004">
      <c r="A375" t="s">
        <v>82</v>
      </c>
      <c r="B375" t="s">
        <v>29</v>
      </c>
      <c r="C375">
        <v>7</v>
      </c>
      <c r="H375">
        <f>Table5[[#This Row],[2022]]/$J$2</f>
        <v>0</v>
      </c>
    </row>
    <row r="376" spans="1:8" hidden="1" x14ac:dyDescent="0.55000000000000004">
      <c r="A376" t="s">
        <v>163</v>
      </c>
      <c r="B376" t="s">
        <v>0</v>
      </c>
      <c r="C376">
        <v>-105090</v>
      </c>
      <c r="D376">
        <v>-32914</v>
      </c>
      <c r="E376">
        <v>-87322</v>
      </c>
      <c r="F376">
        <v>-39550</v>
      </c>
      <c r="G376">
        <v>-39600</v>
      </c>
      <c r="H376">
        <f>Table5[[#This Row],[2022]]/$J$2</f>
        <v>-9.6113133569566834E-6</v>
      </c>
    </row>
    <row r="377" spans="1:8" hidden="1" x14ac:dyDescent="0.55000000000000004">
      <c r="A377" t="s">
        <v>140</v>
      </c>
      <c r="B377" t="s">
        <v>28</v>
      </c>
      <c r="C377">
        <v>177308</v>
      </c>
      <c r="H377" s="44">
        <f>Table5[[#This Row],[2022]]/$J$2</f>
        <v>0</v>
      </c>
    </row>
    <row r="378" spans="1:8" x14ac:dyDescent="0.55000000000000004">
      <c r="A378" t="s">
        <v>83</v>
      </c>
      <c r="B378" t="s">
        <v>29</v>
      </c>
      <c r="C378">
        <v>67929</v>
      </c>
      <c r="D378">
        <v>38708</v>
      </c>
      <c r="E378">
        <v>37424</v>
      </c>
      <c r="F378">
        <v>197</v>
      </c>
      <c r="H378">
        <f>Table5[[#This Row],[2022]]/$J$2</f>
        <v>0</v>
      </c>
    </row>
    <row r="379" spans="1:8" hidden="1" x14ac:dyDescent="0.55000000000000004">
      <c r="A379" t="s">
        <v>164</v>
      </c>
      <c r="B379" t="s">
        <v>0</v>
      </c>
      <c r="C379">
        <v>69381</v>
      </c>
      <c r="D379">
        <v>198241</v>
      </c>
      <c r="E379">
        <v>82857</v>
      </c>
      <c r="F379">
        <v>-192</v>
      </c>
      <c r="G379">
        <v>-52705</v>
      </c>
      <c r="H379">
        <f>Table5[[#This Row],[2022]]/$J$2</f>
        <v>-1.2792027032282878E-5</v>
      </c>
    </row>
    <row r="380" spans="1:8" hidden="1" x14ac:dyDescent="0.55000000000000004">
      <c r="A380" t="s">
        <v>141</v>
      </c>
      <c r="B380" t="s">
        <v>28</v>
      </c>
      <c r="C380">
        <v>70097</v>
      </c>
      <c r="D380">
        <v>47952</v>
      </c>
      <c r="H380" s="44">
        <f>Table5[[#This Row],[2022]]/$J$2</f>
        <v>0</v>
      </c>
    </row>
    <row r="381" spans="1:8" x14ac:dyDescent="0.55000000000000004">
      <c r="A381" t="s">
        <v>84</v>
      </c>
      <c r="B381" t="s">
        <v>29</v>
      </c>
      <c r="H381">
        <f>Table5[[#This Row],[2022]]/$J$2</f>
        <v>0</v>
      </c>
    </row>
    <row r="382" spans="1:8" hidden="1" x14ac:dyDescent="0.55000000000000004">
      <c r="A382" t="s">
        <v>165</v>
      </c>
      <c r="B382" t="s">
        <v>0</v>
      </c>
      <c r="C382">
        <v>231879</v>
      </c>
      <c r="D382">
        <v>3442441</v>
      </c>
      <c r="E382">
        <v>-154101</v>
      </c>
      <c r="F382">
        <v>114755</v>
      </c>
      <c r="G382">
        <v>-66731</v>
      </c>
      <c r="H382">
        <f>Table5[[#This Row],[2022]]/$J$2</f>
        <v>-1.6196276556138293E-5</v>
      </c>
    </row>
    <row r="383" spans="1:8" hidden="1" x14ac:dyDescent="0.55000000000000004">
      <c r="A383" t="s">
        <v>142</v>
      </c>
      <c r="B383" t="s">
        <v>28</v>
      </c>
      <c r="H383" s="44">
        <f>Table5[[#This Row],[2022]]/$J$2</f>
        <v>0</v>
      </c>
    </row>
    <row r="384" spans="1:8" x14ac:dyDescent="0.55000000000000004">
      <c r="A384" t="s">
        <v>85</v>
      </c>
      <c r="B384" t="s">
        <v>29</v>
      </c>
      <c r="H384">
        <f>Table5[[#This Row],[2022]]/$J$2</f>
        <v>0</v>
      </c>
    </row>
    <row r="385" spans="1:8" hidden="1" x14ac:dyDescent="0.55000000000000004">
      <c r="A385" t="s">
        <v>166</v>
      </c>
      <c r="B385" t="s">
        <v>0</v>
      </c>
      <c r="C385">
        <v>-51592</v>
      </c>
      <c r="D385">
        <v>21662</v>
      </c>
      <c r="E385">
        <v>799000</v>
      </c>
      <c r="F385">
        <v>-95752</v>
      </c>
      <c r="G385">
        <v>-84209</v>
      </c>
      <c r="H385">
        <f>Table5[[#This Row],[2022]]/$J$2</f>
        <v>-2.0438360769595082E-5</v>
      </c>
    </row>
    <row r="386" spans="1:8" hidden="1" x14ac:dyDescent="0.55000000000000004">
      <c r="A386" t="s">
        <v>143</v>
      </c>
      <c r="B386" t="s">
        <v>28</v>
      </c>
      <c r="F386">
        <v>25038</v>
      </c>
      <c r="H386" s="44">
        <f>Table5[[#This Row],[2022]]/$J$2</f>
        <v>0</v>
      </c>
    </row>
    <row r="387" spans="1:8" x14ac:dyDescent="0.55000000000000004">
      <c r="A387" t="s">
        <v>86</v>
      </c>
      <c r="B387" t="s">
        <v>29</v>
      </c>
      <c r="H387">
        <f>Table5[[#This Row],[2022]]/$J$2</f>
        <v>0</v>
      </c>
    </row>
    <row r="388" spans="1:8" hidden="1" x14ac:dyDescent="0.55000000000000004">
      <c r="A388" t="s">
        <v>167</v>
      </c>
      <c r="B388" t="s">
        <v>0</v>
      </c>
      <c r="C388">
        <v>-52673</v>
      </c>
      <c r="D388">
        <v>-5734</v>
      </c>
      <c r="E388">
        <v>-4367</v>
      </c>
      <c r="F388">
        <v>-8401</v>
      </c>
      <c r="G388">
        <v>-111216</v>
      </c>
      <c r="H388">
        <f>Table5[[#This Row],[2022]]/$J$2</f>
        <v>-2.699322793705289E-5</v>
      </c>
    </row>
    <row r="389" spans="1:8" hidden="1" x14ac:dyDescent="0.55000000000000004">
      <c r="A389" t="s">
        <v>144</v>
      </c>
      <c r="B389" t="s">
        <v>28</v>
      </c>
      <c r="H389" s="44">
        <f>Table5[[#This Row],[2022]]/$J$2</f>
        <v>0</v>
      </c>
    </row>
    <row r="390" spans="1:8" x14ac:dyDescent="0.55000000000000004">
      <c r="A390" t="s">
        <v>87</v>
      </c>
      <c r="B390" t="s">
        <v>29</v>
      </c>
      <c r="H390">
        <f>Table5[[#This Row],[2022]]/$J$2</f>
        <v>0</v>
      </c>
    </row>
    <row r="391" spans="1:8" hidden="1" x14ac:dyDescent="0.55000000000000004">
      <c r="A391" t="s">
        <v>168</v>
      </c>
      <c r="B391" t="s">
        <v>0</v>
      </c>
      <c r="C391">
        <v>151754</v>
      </c>
      <c r="D391">
        <v>1738</v>
      </c>
      <c r="E391">
        <v>401909</v>
      </c>
      <c r="F391">
        <v>-103777</v>
      </c>
      <c r="G391">
        <v>-119651</v>
      </c>
      <c r="H391">
        <f>Table5[[#This Row],[2022]]/$J$2</f>
        <v>-2.9040486224071313E-5</v>
      </c>
    </row>
    <row r="392" spans="1:8" hidden="1" x14ac:dyDescent="0.55000000000000004">
      <c r="A392" t="s">
        <v>145</v>
      </c>
      <c r="B392" t="s">
        <v>28</v>
      </c>
      <c r="H392" s="44">
        <f>Table5[[#This Row],[2022]]/$J$2</f>
        <v>0</v>
      </c>
    </row>
    <row r="393" spans="1:8" x14ac:dyDescent="0.55000000000000004">
      <c r="A393" t="s">
        <v>88</v>
      </c>
      <c r="B393" t="s">
        <v>29</v>
      </c>
      <c r="H393">
        <f>Table5[[#This Row],[2022]]/$J$2</f>
        <v>0</v>
      </c>
    </row>
    <row r="394" spans="1:8" hidden="1" x14ac:dyDescent="0.55000000000000004">
      <c r="A394" t="s">
        <v>169</v>
      </c>
      <c r="B394" t="s">
        <v>0</v>
      </c>
      <c r="D394">
        <v>-120651</v>
      </c>
      <c r="E394">
        <v>-167488</v>
      </c>
      <c r="F394">
        <v>-177448</v>
      </c>
      <c r="G394">
        <v>-121173</v>
      </c>
      <c r="H394">
        <f>Table5[[#This Row],[2022]]/$J$2</f>
        <v>-2.9409890742487679E-5</v>
      </c>
    </row>
    <row r="395" spans="1:8" hidden="1" x14ac:dyDescent="0.55000000000000004">
      <c r="A395" t="s">
        <v>146</v>
      </c>
      <c r="B395" t="s">
        <v>28</v>
      </c>
      <c r="F395">
        <v>53981</v>
      </c>
      <c r="H395" s="44">
        <f>Table5[[#This Row],[2022]]/$J$2</f>
        <v>0</v>
      </c>
    </row>
    <row r="396" spans="1:8" x14ac:dyDescent="0.55000000000000004">
      <c r="A396" t="s">
        <v>89</v>
      </c>
      <c r="B396" t="s">
        <v>29</v>
      </c>
      <c r="H396">
        <f>Table5[[#This Row],[2022]]/$J$2</f>
        <v>0</v>
      </c>
    </row>
    <row r="397" spans="1:8" hidden="1" x14ac:dyDescent="0.55000000000000004">
      <c r="A397" t="s">
        <v>170</v>
      </c>
      <c r="B397" t="s">
        <v>0</v>
      </c>
      <c r="C397">
        <v>-88887</v>
      </c>
      <c r="D397">
        <v>-302974</v>
      </c>
      <c r="E397">
        <v>-99062</v>
      </c>
      <c r="F397">
        <v>-104830</v>
      </c>
      <c r="G397">
        <v>-142150</v>
      </c>
      <c r="H397">
        <f>Table5[[#This Row],[2022]]/$J$2</f>
        <v>-3.4501217012408898E-5</v>
      </c>
    </row>
    <row r="398" spans="1:8" hidden="1" x14ac:dyDescent="0.55000000000000004">
      <c r="A398" t="s">
        <v>147</v>
      </c>
      <c r="B398" t="s">
        <v>28</v>
      </c>
      <c r="D398">
        <v>70480</v>
      </c>
      <c r="E398">
        <v>167936</v>
      </c>
      <c r="H398" s="44">
        <f>Table5[[#This Row],[2022]]/$J$2</f>
        <v>0</v>
      </c>
    </row>
    <row r="399" spans="1:8" x14ac:dyDescent="0.55000000000000004">
      <c r="A399" t="s">
        <v>90</v>
      </c>
      <c r="B399" t="s">
        <v>29</v>
      </c>
      <c r="H399">
        <f>Table5[[#This Row],[2022]]/$J$2</f>
        <v>0</v>
      </c>
    </row>
    <row r="400" spans="1:8" hidden="1" x14ac:dyDescent="0.55000000000000004">
      <c r="A400" t="s">
        <v>171</v>
      </c>
      <c r="B400" t="s">
        <v>0</v>
      </c>
      <c r="C400">
        <v>-62626</v>
      </c>
      <c r="D400">
        <v>-54172</v>
      </c>
      <c r="E400">
        <v>-180430</v>
      </c>
      <c r="F400">
        <v>-244332</v>
      </c>
      <c r="G400">
        <v>-170860</v>
      </c>
      <c r="H400">
        <f>Table5[[#This Row],[2022]]/$J$2</f>
        <v>-4.1469419196202495E-5</v>
      </c>
    </row>
    <row r="401" spans="1:8" hidden="1" x14ac:dyDescent="0.55000000000000004">
      <c r="A401" t="s">
        <v>148</v>
      </c>
      <c r="B401" t="s">
        <v>28</v>
      </c>
      <c r="H401" s="44">
        <f>Table5[[#This Row],[2022]]/$J$2</f>
        <v>0</v>
      </c>
    </row>
    <row r="402" spans="1:8" x14ac:dyDescent="0.55000000000000004">
      <c r="A402" t="s">
        <v>91</v>
      </c>
      <c r="B402" t="s">
        <v>29</v>
      </c>
      <c r="H402">
        <f>Table5[[#This Row],[2022]]/$J$2</f>
        <v>0</v>
      </c>
    </row>
    <row r="403" spans="1:8" hidden="1" x14ac:dyDescent="0.55000000000000004">
      <c r="A403" t="s">
        <v>172</v>
      </c>
      <c r="B403" t="s">
        <v>0</v>
      </c>
      <c r="C403">
        <v>-116955</v>
      </c>
      <c r="D403">
        <v>-100413</v>
      </c>
      <c r="E403">
        <v>-123421</v>
      </c>
      <c r="F403">
        <v>-141808</v>
      </c>
      <c r="G403">
        <v>-242610</v>
      </c>
      <c r="H403">
        <f>Table5[[#This Row],[2022]]/$J$2</f>
        <v>-5.888385690735507E-5</v>
      </c>
    </row>
    <row r="404" spans="1:8" hidden="1" x14ac:dyDescent="0.55000000000000004">
      <c r="A404" t="s">
        <v>149</v>
      </c>
      <c r="B404" t="s">
        <v>28</v>
      </c>
      <c r="C404">
        <v>247674</v>
      </c>
      <c r="D404">
        <v>150001</v>
      </c>
      <c r="E404">
        <v>20505</v>
      </c>
      <c r="H404" s="44">
        <f>Table5[[#This Row],[2022]]/$J$2</f>
        <v>0</v>
      </c>
    </row>
    <row r="405" spans="1:8" x14ac:dyDescent="0.55000000000000004">
      <c r="A405" t="s">
        <v>92</v>
      </c>
      <c r="B405" t="s">
        <v>29</v>
      </c>
      <c r="H405">
        <f>Table5[[#This Row],[2022]]/$J$2</f>
        <v>0</v>
      </c>
    </row>
    <row r="406" spans="1:8" hidden="1" x14ac:dyDescent="0.55000000000000004">
      <c r="A406" t="s">
        <v>173</v>
      </c>
      <c r="B406" t="s">
        <v>0</v>
      </c>
      <c r="C406">
        <v>-52718</v>
      </c>
      <c r="D406">
        <v>-81338</v>
      </c>
      <c r="E406">
        <v>-56010</v>
      </c>
      <c r="F406">
        <v>-67805</v>
      </c>
      <c r="G406">
        <v>-266061</v>
      </c>
      <c r="H406">
        <f>Table5[[#This Row],[2022]]/$J$2</f>
        <v>-6.4575647552152834E-5</v>
      </c>
    </row>
    <row r="407" spans="1:8" hidden="1" x14ac:dyDescent="0.55000000000000004">
      <c r="A407" t="s">
        <v>150</v>
      </c>
      <c r="B407" t="s">
        <v>28</v>
      </c>
      <c r="E407">
        <v>3610</v>
      </c>
      <c r="H407" s="44">
        <f>Table5[[#This Row],[2022]]/$J$2</f>
        <v>0</v>
      </c>
    </row>
    <row r="408" spans="1:8" x14ac:dyDescent="0.55000000000000004">
      <c r="A408" t="s">
        <v>93</v>
      </c>
      <c r="B408" t="s">
        <v>29</v>
      </c>
      <c r="C408">
        <v>13</v>
      </c>
      <c r="H408">
        <f>Table5[[#This Row],[2022]]/$J$2</f>
        <v>0</v>
      </c>
    </row>
    <row r="409" spans="1:8" hidden="1" x14ac:dyDescent="0.55000000000000004">
      <c r="A409" t="s">
        <v>174</v>
      </c>
      <c r="B409" t="s">
        <v>0</v>
      </c>
      <c r="C409">
        <v>-9170</v>
      </c>
      <c r="D409">
        <v>20429</v>
      </c>
      <c r="E409">
        <v>-206062</v>
      </c>
      <c r="F409">
        <v>-171707</v>
      </c>
      <c r="G409">
        <v>-291748</v>
      </c>
      <c r="H409">
        <f>Table5[[#This Row],[2022]]/$J$2</f>
        <v>-7.0810137607712071E-5</v>
      </c>
    </row>
    <row r="410" spans="1:8" hidden="1" x14ac:dyDescent="0.55000000000000004">
      <c r="A410" t="s">
        <v>151</v>
      </c>
      <c r="B410" t="s">
        <v>28</v>
      </c>
      <c r="H410" s="44">
        <f>Table5[[#This Row],[2022]]/$J$2</f>
        <v>0</v>
      </c>
    </row>
    <row r="411" spans="1:8" x14ac:dyDescent="0.55000000000000004">
      <c r="A411" t="s">
        <v>94</v>
      </c>
      <c r="B411" t="s">
        <v>29</v>
      </c>
      <c r="D411">
        <v>1628</v>
      </c>
      <c r="H411">
        <f>Table5[[#This Row],[2022]]/$J$2</f>
        <v>0</v>
      </c>
    </row>
    <row r="412" spans="1:8" hidden="1" x14ac:dyDescent="0.55000000000000004">
      <c r="A412" t="s">
        <v>175</v>
      </c>
      <c r="B412" t="s">
        <v>0</v>
      </c>
      <c r="C412">
        <v>-449270</v>
      </c>
      <c r="D412">
        <v>-177129</v>
      </c>
      <c r="E412">
        <v>-59039</v>
      </c>
      <c r="F412">
        <v>-339538</v>
      </c>
      <c r="G412">
        <v>-327584</v>
      </c>
      <c r="H412">
        <f>Table5[[#This Row],[2022]]/$J$2</f>
        <v>-7.9507890775891359E-5</v>
      </c>
    </row>
    <row r="413" spans="1:8" hidden="1" x14ac:dyDescent="0.55000000000000004">
      <c r="A413" t="s">
        <v>153</v>
      </c>
      <c r="B413" t="s">
        <v>28</v>
      </c>
      <c r="F413">
        <v>27548</v>
      </c>
      <c r="H413" s="44">
        <f>Table5[[#This Row],[2022]]/$J$2</f>
        <v>0</v>
      </c>
    </row>
    <row r="414" spans="1:8" x14ac:dyDescent="0.55000000000000004">
      <c r="A414" t="s">
        <v>95</v>
      </c>
      <c r="B414" t="s">
        <v>29</v>
      </c>
      <c r="H414">
        <f>Table5[[#This Row],[2022]]/$J$2</f>
        <v>0</v>
      </c>
    </row>
    <row r="415" spans="1:8" hidden="1" x14ac:dyDescent="0.55000000000000004">
      <c r="A415" t="s">
        <v>176</v>
      </c>
      <c r="B415" t="s">
        <v>0</v>
      </c>
      <c r="C415">
        <v>-439553</v>
      </c>
      <c r="D415">
        <v>-436999</v>
      </c>
      <c r="E415">
        <v>-384187</v>
      </c>
      <c r="F415">
        <v>-642208</v>
      </c>
      <c r="G415">
        <v>-330441</v>
      </c>
      <c r="H415">
        <f>Table5[[#This Row],[2022]]/$J$2</f>
        <v>-8.0201313055205131E-5</v>
      </c>
    </row>
    <row r="416" spans="1:8" hidden="1" x14ac:dyDescent="0.55000000000000004">
      <c r="A416" t="s">
        <v>154</v>
      </c>
      <c r="B416" t="s">
        <v>28</v>
      </c>
      <c r="H416" s="44">
        <f>Table5[[#This Row],[2022]]/$J$2</f>
        <v>0</v>
      </c>
    </row>
    <row r="417" spans="1:8" x14ac:dyDescent="0.55000000000000004">
      <c r="A417" t="s">
        <v>96</v>
      </c>
      <c r="B417" t="s">
        <v>29</v>
      </c>
      <c r="H417">
        <f>Table5[[#This Row],[2022]]/$J$2</f>
        <v>0</v>
      </c>
    </row>
    <row r="418" spans="1:8" hidden="1" x14ac:dyDescent="0.55000000000000004">
      <c r="A418" t="s">
        <v>177</v>
      </c>
      <c r="B418" t="s">
        <v>0</v>
      </c>
      <c r="C418">
        <v>23889</v>
      </c>
      <c r="D418">
        <v>69342</v>
      </c>
      <c r="E418">
        <v>11761</v>
      </c>
      <c r="F418">
        <v>99748</v>
      </c>
      <c r="G418">
        <v>-339842</v>
      </c>
      <c r="H418">
        <f>Table5[[#This Row],[2022]]/$J$2</f>
        <v>-8.2483029137749318E-5</v>
      </c>
    </row>
    <row r="419" spans="1:8" hidden="1" x14ac:dyDescent="0.55000000000000004">
      <c r="A419" t="s">
        <v>155</v>
      </c>
      <c r="B419" t="s">
        <v>28</v>
      </c>
      <c r="C419">
        <v>188171</v>
      </c>
      <c r="D419">
        <v>60311</v>
      </c>
      <c r="E419">
        <v>86901</v>
      </c>
      <c r="F419">
        <v>152156</v>
      </c>
      <c r="H419" s="44">
        <f>Table5[[#This Row],[2022]]/$J$2</f>
        <v>0</v>
      </c>
    </row>
    <row r="420" spans="1:8" x14ac:dyDescent="0.55000000000000004">
      <c r="A420" t="s">
        <v>97</v>
      </c>
      <c r="B420" t="s">
        <v>29</v>
      </c>
      <c r="H420">
        <f>Table5[[#This Row],[2022]]/$J$2</f>
        <v>0</v>
      </c>
    </row>
    <row r="421" spans="1:8" hidden="1" x14ac:dyDescent="0.55000000000000004">
      <c r="A421" t="s">
        <v>178</v>
      </c>
      <c r="B421" t="s">
        <v>0</v>
      </c>
      <c r="C421">
        <v>60716</v>
      </c>
      <c r="D421">
        <v>230510</v>
      </c>
      <c r="E421">
        <v>-565302</v>
      </c>
      <c r="F421">
        <v>-522908</v>
      </c>
      <c r="G421">
        <v>-395532</v>
      </c>
      <c r="H421">
        <f>Table5[[#This Row],[2022]]/$J$2</f>
        <v>-9.5999545320802796E-5</v>
      </c>
    </row>
    <row r="422" spans="1:8" hidden="1" x14ac:dyDescent="0.55000000000000004">
      <c r="A422" t="s">
        <v>156</v>
      </c>
      <c r="B422" t="s">
        <v>28</v>
      </c>
      <c r="H422" s="44">
        <f>Table5[[#This Row],[2022]]/$J$2</f>
        <v>0</v>
      </c>
    </row>
    <row r="423" spans="1:8" x14ac:dyDescent="0.55000000000000004">
      <c r="A423" t="s">
        <v>98</v>
      </c>
      <c r="B423" t="s">
        <v>29</v>
      </c>
      <c r="H423">
        <f>Table5[[#This Row],[2022]]/$J$2</f>
        <v>0</v>
      </c>
    </row>
    <row r="424" spans="1:8" hidden="1" x14ac:dyDescent="0.55000000000000004">
      <c r="A424" t="s">
        <v>179</v>
      </c>
      <c r="B424" t="s">
        <v>0</v>
      </c>
      <c r="C424">
        <v>88576</v>
      </c>
      <c r="D424">
        <v>356058</v>
      </c>
      <c r="E424">
        <v>2843350</v>
      </c>
      <c r="F424">
        <v>2042162</v>
      </c>
      <c r="G424">
        <v>-456285</v>
      </c>
      <c r="H424">
        <f>Table5[[#This Row],[2022]]/$J$2</f>
        <v>-1.1074490189593384E-4</v>
      </c>
    </row>
    <row r="425" spans="1:8" hidden="1" x14ac:dyDescent="0.55000000000000004">
      <c r="A425" t="s">
        <v>157</v>
      </c>
      <c r="B425" t="s">
        <v>28</v>
      </c>
      <c r="C425">
        <v>8599412</v>
      </c>
      <c r="D425">
        <v>3906034</v>
      </c>
      <c r="F425">
        <v>36084</v>
      </c>
      <c r="H425" s="44">
        <f>Table5[[#This Row],[2022]]/$J$2</f>
        <v>0</v>
      </c>
    </row>
    <row r="426" spans="1:8" x14ac:dyDescent="0.55000000000000004">
      <c r="A426" t="s">
        <v>99</v>
      </c>
      <c r="B426" t="s">
        <v>29</v>
      </c>
      <c r="C426">
        <v>12</v>
      </c>
      <c r="H426">
        <f>Table5[[#This Row],[2022]]/$J$2</f>
        <v>0</v>
      </c>
    </row>
    <row r="427" spans="1:8" hidden="1" x14ac:dyDescent="0.55000000000000004">
      <c r="A427" t="s">
        <v>180</v>
      </c>
      <c r="B427" t="s">
        <v>0</v>
      </c>
      <c r="C427">
        <v>-4845</v>
      </c>
      <c r="D427">
        <v>62387</v>
      </c>
      <c r="E427">
        <v>-167412</v>
      </c>
      <c r="F427">
        <v>666312</v>
      </c>
      <c r="G427">
        <v>-598798</v>
      </c>
      <c r="H427">
        <f>Table5[[#This Row],[2022]]/$J$2</f>
        <v>-1.4533422261411483E-4</v>
      </c>
    </row>
    <row r="428" spans="1:8" hidden="1" x14ac:dyDescent="0.55000000000000004">
      <c r="A428" t="s">
        <v>158</v>
      </c>
      <c r="B428" t="s">
        <v>28</v>
      </c>
      <c r="D428">
        <v>84175</v>
      </c>
      <c r="H428" s="44">
        <f>Table5[[#This Row],[2022]]/$J$2</f>
        <v>0</v>
      </c>
    </row>
    <row r="429" spans="1:8" x14ac:dyDescent="0.55000000000000004">
      <c r="A429" t="s">
        <v>100</v>
      </c>
      <c r="B429" t="s">
        <v>29</v>
      </c>
      <c r="C429">
        <v>632</v>
      </c>
      <c r="H429">
        <f>Table5[[#This Row],[2022]]/$J$2</f>
        <v>0</v>
      </c>
    </row>
    <row r="430" spans="1:8" hidden="1" x14ac:dyDescent="0.55000000000000004">
      <c r="A430" t="s">
        <v>181</v>
      </c>
      <c r="B430" t="s">
        <v>0</v>
      </c>
      <c r="C430">
        <v>-879694</v>
      </c>
      <c r="D430">
        <v>-628883</v>
      </c>
      <c r="E430">
        <v>-1059950</v>
      </c>
      <c r="F430">
        <v>-702205</v>
      </c>
      <c r="G430">
        <v>-773183</v>
      </c>
      <c r="H430">
        <f>Table5[[#This Row],[2022]]/$J$2</f>
        <v>-1.8765919432504644E-4</v>
      </c>
    </row>
    <row r="431" spans="1:8" hidden="1" x14ac:dyDescent="0.55000000000000004">
      <c r="A431" t="s">
        <v>159</v>
      </c>
      <c r="B431" t="s">
        <v>28</v>
      </c>
      <c r="C431">
        <v>38977</v>
      </c>
      <c r="E431">
        <v>76615</v>
      </c>
      <c r="F431">
        <v>76923</v>
      </c>
      <c r="H431" s="44">
        <f>Table5[[#This Row],[2022]]/$J$2</f>
        <v>0</v>
      </c>
    </row>
    <row r="432" spans="1:8" x14ac:dyDescent="0.55000000000000004">
      <c r="A432" t="s">
        <v>101</v>
      </c>
      <c r="B432" t="s">
        <v>29</v>
      </c>
      <c r="C432">
        <v>1452</v>
      </c>
      <c r="H432">
        <f>Table5[[#This Row],[2022]]/$J$2</f>
        <v>0</v>
      </c>
    </row>
    <row r="433" spans="1:8" hidden="1" x14ac:dyDescent="0.55000000000000004">
      <c r="A433" t="s">
        <v>182</v>
      </c>
      <c r="B433" t="s">
        <v>0</v>
      </c>
      <c r="C433">
        <v>1835714</v>
      </c>
      <c r="D433">
        <v>2126308</v>
      </c>
      <c r="E433">
        <v>2606196</v>
      </c>
      <c r="F433">
        <v>-1271843</v>
      </c>
      <c r="G433">
        <v>-820466</v>
      </c>
      <c r="H433">
        <f>Table5[[#This Row],[2022]]/$J$2</f>
        <v>-1.9913524809921267E-4</v>
      </c>
    </row>
    <row r="434" spans="1:8" hidden="1" x14ac:dyDescent="0.55000000000000004">
      <c r="A434" t="s">
        <v>160</v>
      </c>
      <c r="B434" t="s">
        <v>28</v>
      </c>
      <c r="C434">
        <v>217500</v>
      </c>
      <c r="E434">
        <v>30899</v>
      </c>
      <c r="H434" s="44">
        <f>Table5[[#This Row],[2022]]/$J$2</f>
        <v>0</v>
      </c>
    </row>
    <row r="435" spans="1:8" x14ac:dyDescent="0.55000000000000004">
      <c r="A435" t="s">
        <v>102</v>
      </c>
      <c r="B435" t="s">
        <v>29</v>
      </c>
      <c r="D435">
        <v>1</v>
      </c>
      <c r="H435">
        <f>Table5[[#This Row],[2022]]/$J$2</f>
        <v>0</v>
      </c>
    </row>
    <row r="436" spans="1:8" hidden="1" x14ac:dyDescent="0.55000000000000004">
      <c r="A436" t="s">
        <v>183</v>
      </c>
      <c r="B436" t="s">
        <v>0</v>
      </c>
      <c r="C436">
        <v>-273711</v>
      </c>
      <c r="D436">
        <v>-289131</v>
      </c>
      <c r="E436">
        <v>-570737</v>
      </c>
      <c r="F436">
        <v>-216613</v>
      </c>
      <c r="G436">
        <v>-1186208</v>
      </c>
      <c r="H436">
        <f>Table5[[#This Row],[2022]]/$J$2</f>
        <v>-2.8790446450830488E-4</v>
      </c>
    </row>
    <row r="437" spans="1:8" hidden="1" x14ac:dyDescent="0.55000000000000004">
      <c r="A437" t="s">
        <v>161</v>
      </c>
      <c r="B437" t="s">
        <v>28</v>
      </c>
      <c r="D437">
        <v>4878</v>
      </c>
      <c r="E437">
        <v>17549</v>
      </c>
      <c r="F437">
        <v>4921</v>
      </c>
      <c r="H437" s="44">
        <f>Table5[[#This Row],[2022]]/$J$2</f>
        <v>0</v>
      </c>
    </row>
    <row r="438" spans="1:8" x14ac:dyDescent="0.55000000000000004">
      <c r="A438" t="s">
        <v>103</v>
      </c>
      <c r="B438" t="s">
        <v>29</v>
      </c>
      <c r="D438">
        <v>20</v>
      </c>
      <c r="H438">
        <f>Table5[[#This Row],[2022]]/$J$2</f>
        <v>0</v>
      </c>
    </row>
    <row r="439" spans="1:8" hidden="1" x14ac:dyDescent="0.55000000000000004">
      <c r="A439" t="s">
        <v>184</v>
      </c>
      <c r="B439" t="s">
        <v>0</v>
      </c>
      <c r="C439">
        <v>-1009162</v>
      </c>
      <c r="D439">
        <v>-1141458</v>
      </c>
      <c r="E439">
        <v>-782464</v>
      </c>
      <c r="F439">
        <v>1085819</v>
      </c>
      <c r="G439">
        <v>-1227839</v>
      </c>
      <c r="H439">
        <f>Table5[[#This Row],[2022]]/$J$2</f>
        <v>-2.9800872173970549E-4</v>
      </c>
    </row>
    <row r="440" spans="1:8" hidden="1" x14ac:dyDescent="0.55000000000000004">
      <c r="A440" t="s">
        <v>162</v>
      </c>
      <c r="B440" t="s">
        <v>28</v>
      </c>
      <c r="H440" s="44">
        <f>Table5[[#This Row],[2022]]/$J$2</f>
        <v>0</v>
      </c>
    </row>
    <row r="441" spans="1:8" x14ac:dyDescent="0.55000000000000004">
      <c r="A441" t="s">
        <v>104</v>
      </c>
      <c r="B441" t="s">
        <v>29</v>
      </c>
      <c r="D441">
        <v>25</v>
      </c>
      <c r="H441">
        <f>Table5[[#This Row],[2022]]/$J$2</f>
        <v>0</v>
      </c>
    </row>
    <row r="442" spans="1:8" hidden="1" x14ac:dyDescent="0.55000000000000004">
      <c r="A442" t="s">
        <v>185</v>
      </c>
      <c r="B442" t="s">
        <v>0</v>
      </c>
      <c r="C442">
        <v>-135103</v>
      </c>
      <c r="D442">
        <v>610524</v>
      </c>
      <c r="E442">
        <v>124733</v>
      </c>
      <c r="F442">
        <v>373777</v>
      </c>
      <c r="G442">
        <v>-1255492</v>
      </c>
      <c r="H442">
        <f>Table5[[#This Row],[2022]]/$J$2</f>
        <v>-3.0472037952404698E-4</v>
      </c>
    </row>
    <row r="443" spans="1:8" hidden="1" x14ac:dyDescent="0.55000000000000004">
      <c r="A443" t="s">
        <v>163</v>
      </c>
      <c r="B443" t="s">
        <v>28</v>
      </c>
      <c r="D443">
        <v>1890</v>
      </c>
      <c r="H443" s="44">
        <f>Table5[[#This Row],[2022]]/$J$2</f>
        <v>0</v>
      </c>
    </row>
    <row r="444" spans="1:8" x14ac:dyDescent="0.55000000000000004">
      <c r="A444" t="s">
        <v>105</v>
      </c>
      <c r="B444" t="s">
        <v>29</v>
      </c>
      <c r="D444">
        <v>44</v>
      </c>
      <c r="H444">
        <f>Table5[[#This Row],[2022]]/$J$2</f>
        <v>0</v>
      </c>
    </row>
    <row r="445" spans="1:8" hidden="1" x14ac:dyDescent="0.55000000000000004">
      <c r="A445" t="s">
        <v>186</v>
      </c>
      <c r="B445" t="s">
        <v>0</v>
      </c>
      <c r="C445">
        <v>-809705</v>
      </c>
      <c r="D445">
        <v>-1890282</v>
      </c>
      <c r="E445">
        <v>2934476</v>
      </c>
      <c r="F445">
        <v>2462067</v>
      </c>
      <c r="G445">
        <v>-1286901</v>
      </c>
      <c r="H445">
        <f>Table5[[#This Row],[2022]]/$J$2</f>
        <v>-3.1234365581769982E-4</v>
      </c>
    </row>
    <row r="446" spans="1:8" hidden="1" x14ac:dyDescent="0.55000000000000004">
      <c r="A446" t="s">
        <v>165</v>
      </c>
      <c r="B446" t="s">
        <v>28</v>
      </c>
      <c r="C446">
        <v>377636</v>
      </c>
      <c r="D446">
        <v>3617985</v>
      </c>
      <c r="F446">
        <v>185554</v>
      </c>
      <c r="H446" s="44">
        <f>Table5[[#This Row],[2022]]/$J$2</f>
        <v>0</v>
      </c>
    </row>
    <row r="447" spans="1:8" x14ac:dyDescent="0.55000000000000004">
      <c r="A447" t="s">
        <v>106</v>
      </c>
      <c r="B447" t="s">
        <v>29</v>
      </c>
      <c r="D447">
        <v>1495</v>
      </c>
      <c r="H447">
        <f>Table5[[#This Row],[2022]]/$J$2</f>
        <v>0</v>
      </c>
    </row>
    <row r="448" spans="1:8" hidden="1" x14ac:dyDescent="0.55000000000000004">
      <c r="A448" t="s">
        <v>187</v>
      </c>
      <c r="B448" t="s">
        <v>0</v>
      </c>
      <c r="C448">
        <v>-997246</v>
      </c>
      <c r="D448">
        <v>-1148092</v>
      </c>
      <c r="E448">
        <v>-1243826</v>
      </c>
      <c r="F448">
        <v>-1150865</v>
      </c>
      <c r="G448">
        <v>-1339192</v>
      </c>
      <c r="H448">
        <f>Table5[[#This Row],[2022]]/$J$2</f>
        <v>-3.2503520093761447E-4</v>
      </c>
    </row>
    <row r="449" spans="1:8" hidden="1" x14ac:dyDescent="0.55000000000000004">
      <c r="A449" t="s">
        <v>167</v>
      </c>
      <c r="B449" t="s">
        <v>28</v>
      </c>
      <c r="H449" s="44">
        <f>Table5[[#This Row],[2022]]/$J$2</f>
        <v>0</v>
      </c>
    </row>
    <row r="450" spans="1:8" x14ac:dyDescent="0.55000000000000004">
      <c r="A450" t="s">
        <v>107</v>
      </c>
      <c r="B450" t="s">
        <v>29</v>
      </c>
      <c r="D450">
        <v>4797</v>
      </c>
      <c r="H450">
        <f>Table5[[#This Row],[2022]]/$J$2</f>
        <v>0</v>
      </c>
    </row>
    <row r="451" spans="1:8" hidden="1" x14ac:dyDescent="0.55000000000000004">
      <c r="A451" t="s">
        <v>188</v>
      </c>
      <c r="B451" t="s">
        <v>0</v>
      </c>
      <c r="C451">
        <v>-1978058</v>
      </c>
      <c r="D451">
        <v>-1669332</v>
      </c>
      <c r="E451">
        <v>-2358090</v>
      </c>
      <c r="F451">
        <v>-3187342</v>
      </c>
      <c r="G451">
        <v>-1430784</v>
      </c>
      <c r="H451">
        <f>Table5[[#This Row],[2022]]/$J$2</f>
        <v>-3.4726548914444216E-4</v>
      </c>
    </row>
    <row r="452" spans="1:8" hidden="1" x14ac:dyDescent="0.55000000000000004">
      <c r="A452" t="s">
        <v>168</v>
      </c>
      <c r="B452" t="s">
        <v>28</v>
      </c>
      <c r="C452">
        <v>344230</v>
      </c>
      <c r="D452">
        <v>452301</v>
      </c>
      <c r="E452">
        <v>1002307</v>
      </c>
      <c r="F452">
        <v>28355</v>
      </c>
      <c r="H452" s="44">
        <f>Table5[[#This Row],[2022]]/$J$2</f>
        <v>0</v>
      </c>
    </row>
    <row r="453" spans="1:8" x14ac:dyDescent="0.55000000000000004">
      <c r="A453" t="s">
        <v>108</v>
      </c>
      <c r="B453" t="s">
        <v>29</v>
      </c>
      <c r="D453">
        <v>21232</v>
      </c>
      <c r="H453">
        <f>Table5[[#This Row],[2022]]/$J$2</f>
        <v>0</v>
      </c>
    </row>
    <row r="454" spans="1:8" hidden="1" x14ac:dyDescent="0.55000000000000004">
      <c r="A454" t="s">
        <v>189</v>
      </c>
      <c r="B454" t="s">
        <v>0</v>
      </c>
      <c r="C454">
        <v>-666683</v>
      </c>
      <c r="D454">
        <v>-53103</v>
      </c>
      <c r="E454">
        <v>-92054</v>
      </c>
      <c r="F454">
        <v>-78422</v>
      </c>
      <c r="G454">
        <v>-1454676</v>
      </c>
      <c r="H454">
        <f>Table5[[#This Row],[2022]]/$J$2</f>
        <v>-3.5306431486980606E-4</v>
      </c>
    </row>
    <row r="455" spans="1:8" hidden="1" x14ac:dyDescent="0.55000000000000004">
      <c r="A455" t="s">
        <v>169</v>
      </c>
      <c r="B455" t="s">
        <v>28</v>
      </c>
      <c r="H455" s="44">
        <f>Table5[[#This Row],[2022]]/$J$2</f>
        <v>0</v>
      </c>
    </row>
    <row r="456" spans="1:8" x14ac:dyDescent="0.55000000000000004">
      <c r="A456" t="s">
        <v>109</v>
      </c>
      <c r="B456" t="s">
        <v>29</v>
      </c>
      <c r="C456">
        <v>15</v>
      </c>
      <c r="E456">
        <v>118</v>
      </c>
      <c r="H456">
        <f>Table5[[#This Row],[2022]]/$J$2</f>
        <v>0</v>
      </c>
    </row>
    <row r="457" spans="1:8" hidden="1" x14ac:dyDescent="0.55000000000000004">
      <c r="A457" t="s">
        <v>190</v>
      </c>
      <c r="B457" t="s">
        <v>0</v>
      </c>
      <c r="C457">
        <v>-1377647</v>
      </c>
      <c r="D457">
        <v>-1923733</v>
      </c>
      <c r="E457">
        <v>-2004910</v>
      </c>
      <c r="F457">
        <v>607968</v>
      </c>
      <c r="G457">
        <v>-1468886</v>
      </c>
      <c r="H457">
        <f>Table5[[#This Row],[2022]]/$J$2</f>
        <v>-3.5651322302138064E-4</v>
      </c>
    </row>
    <row r="458" spans="1:8" hidden="1" x14ac:dyDescent="0.55000000000000004">
      <c r="A458" t="s">
        <v>170</v>
      </c>
      <c r="B458" t="s">
        <v>28</v>
      </c>
      <c r="C458">
        <v>2640</v>
      </c>
      <c r="H458" s="44">
        <f>Table5[[#This Row],[2022]]/$J$2</f>
        <v>0</v>
      </c>
    </row>
    <row r="459" spans="1:8" x14ac:dyDescent="0.55000000000000004">
      <c r="A459" t="s">
        <v>110</v>
      </c>
      <c r="B459" t="s">
        <v>29</v>
      </c>
      <c r="E459">
        <v>159</v>
      </c>
      <c r="H459">
        <f>Table5[[#This Row],[2022]]/$J$2</f>
        <v>0</v>
      </c>
    </row>
    <row r="460" spans="1:8" hidden="1" x14ac:dyDescent="0.55000000000000004">
      <c r="A460" t="s">
        <v>191</v>
      </c>
      <c r="B460" t="s">
        <v>0</v>
      </c>
      <c r="C460">
        <v>-5195297</v>
      </c>
      <c r="D460">
        <v>-2598876</v>
      </c>
      <c r="E460">
        <v>-2049239</v>
      </c>
      <c r="F460">
        <v>-3081098</v>
      </c>
      <c r="G460">
        <v>-2050603</v>
      </c>
      <c r="H460">
        <f>Table5[[#This Row],[2022]]/$J$2</f>
        <v>-4.9770171726554147E-4</v>
      </c>
    </row>
    <row r="461" spans="1:8" hidden="1" x14ac:dyDescent="0.55000000000000004">
      <c r="A461" t="s">
        <v>171</v>
      </c>
      <c r="B461" t="s">
        <v>28</v>
      </c>
      <c r="D461">
        <v>191</v>
      </c>
      <c r="H461" s="44">
        <f>Table5[[#This Row],[2022]]/$J$2</f>
        <v>0</v>
      </c>
    </row>
    <row r="462" spans="1:8" x14ac:dyDescent="0.55000000000000004">
      <c r="A462" t="s">
        <v>111</v>
      </c>
      <c r="B462" t="s">
        <v>29</v>
      </c>
      <c r="E462">
        <v>172</v>
      </c>
      <c r="H462">
        <f>Table5[[#This Row],[2022]]/$J$2</f>
        <v>0</v>
      </c>
    </row>
    <row r="463" spans="1:8" hidden="1" x14ac:dyDescent="0.55000000000000004">
      <c r="A463" t="s">
        <v>192</v>
      </c>
      <c r="B463" t="s">
        <v>0</v>
      </c>
      <c r="C463">
        <v>-2198468</v>
      </c>
      <c r="D463">
        <v>-1987999</v>
      </c>
      <c r="E463">
        <v>445040</v>
      </c>
      <c r="F463">
        <v>3136785</v>
      </c>
      <c r="G463">
        <v>-2120503</v>
      </c>
      <c r="H463">
        <f>Table5[[#This Row],[2022]]/$J$2</f>
        <v>-5.1466714160016964E-4</v>
      </c>
    </row>
    <row r="464" spans="1:8" hidden="1" x14ac:dyDescent="0.55000000000000004">
      <c r="A464" t="s">
        <v>172</v>
      </c>
      <c r="B464" t="s">
        <v>28</v>
      </c>
      <c r="D464">
        <v>5000</v>
      </c>
      <c r="F464">
        <v>21048</v>
      </c>
      <c r="H464" s="44">
        <f>Table5[[#This Row],[2022]]/$J$2</f>
        <v>0</v>
      </c>
    </row>
    <row r="465" spans="1:8" x14ac:dyDescent="0.55000000000000004">
      <c r="A465" t="s">
        <v>112</v>
      </c>
      <c r="B465" t="s">
        <v>29</v>
      </c>
      <c r="F465">
        <v>12</v>
      </c>
      <c r="H465">
        <f>Table5[[#This Row],[2022]]/$J$2</f>
        <v>0</v>
      </c>
    </row>
    <row r="466" spans="1:8" hidden="1" x14ac:dyDescent="0.55000000000000004">
      <c r="A466" t="s">
        <v>193</v>
      </c>
      <c r="B466" t="s">
        <v>0</v>
      </c>
      <c r="C466">
        <v>-920812</v>
      </c>
      <c r="D466">
        <v>4854480</v>
      </c>
      <c r="E466">
        <v>-2781908</v>
      </c>
      <c r="F466">
        <v>-5714481</v>
      </c>
      <c r="G466">
        <v>-2991901</v>
      </c>
      <c r="H466">
        <f>Table5[[#This Row],[2022]]/$J$2</f>
        <v>-7.2616409202000138E-4</v>
      </c>
    </row>
    <row r="467" spans="1:8" hidden="1" x14ac:dyDescent="0.55000000000000004">
      <c r="A467" t="s">
        <v>173</v>
      </c>
      <c r="B467" t="s">
        <v>28</v>
      </c>
      <c r="H467" s="44">
        <f>Table5[[#This Row],[2022]]/$J$2</f>
        <v>0</v>
      </c>
    </row>
    <row r="468" spans="1:8" x14ac:dyDescent="0.55000000000000004">
      <c r="A468" t="s">
        <v>113</v>
      </c>
      <c r="B468" t="s">
        <v>29</v>
      </c>
      <c r="F468">
        <v>14</v>
      </c>
      <c r="H468">
        <f>Table5[[#This Row],[2022]]/$J$2</f>
        <v>0</v>
      </c>
    </row>
    <row r="469" spans="1:8" hidden="1" x14ac:dyDescent="0.55000000000000004">
      <c r="A469" t="s">
        <v>194</v>
      </c>
      <c r="B469" t="s">
        <v>0</v>
      </c>
      <c r="C469">
        <v>-1205744</v>
      </c>
      <c r="D469">
        <v>-1968895</v>
      </c>
      <c r="E469">
        <v>-3635421</v>
      </c>
      <c r="F469">
        <v>-3149273</v>
      </c>
      <c r="G469">
        <v>-4294275</v>
      </c>
      <c r="H469">
        <f>Table5[[#This Row],[2022]]/$J$2</f>
        <v>-1.0422631986349788E-3</v>
      </c>
    </row>
    <row r="470" spans="1:8" hidden="1" x14ac:dyDescent="0.55000000000000004">
      <c r="A470" t="s">
        <v>174</v>
      </c>
      <c r="B470" t="s">
        <v>28</v>
      </c>
      <c r="D470">
        <v>26277</v>
      </c>
      <c r="H470" s="44">
        <f>Table5[[#This Row],[2022]]/$J$2</f>
        <v>0</v>
      </c>
    </row>
    <row r="471" spans="1:8" x14ac:dyDescent="0.55000000000000004">
      <c r="A471" t="s">
        <v>114</v>
      </c>
      <c r="B471" t="s">
        <v>29</v>
      </c>
      <c r="F471">
        <v>37</v>
      </c>
      <c r="H471">
        <f>Table5[[#This Row],[2022]]/$J$2</f>
        <v>0</v>
      </c>
    </row>
    <row r="472" spans="1:8" hidden="1" x14ac:dyDescent="0.55000000000000004">
      <c r="A472" t="s">
        <v>195</v>
      </c>
      <c r="B472" t="s">
        <v>0</v>
      </c>
      <c r="C472">
        <v>-921384</v>
      </c>
      <c r="D472">
        <v>-1368163</v>
      </c>
      <c r="E472">
        <v>-570132</v>
      </c>
      <c r="F472">
        <v>-1990432</v>
      </c>
      <c r="G472">
        <v>-4558452</v>
      </c>
      <c r="H472">
        <f>Table5[[#This Row],[2022]]/$J$2</f>
        <v>-1.1063815806728764E-3</v>
      </c>
    </row>
    <row r="473" spans="1:8" hidden="1" x14ac:dyDescent="0.55000000000000004">
      <c r="A473" t="s">
        <v>176</v>
      </c>
      <c r="B473" t="s">
        <v>28</v>
      </c>
      <c r="D473">
        <v>1170</v>
      </c>
      <c r="H473" s="44">
        <f>Table5[[#This Row],[2022]]/$J$2</f>
        <v>0</v>
      </c>
    </row>
    <row r="474" spans="1:8" x14ac:dyDescent="0.55000000000000004">
      <c r="A474" t="s">
        <v>115</v>
      </c>
      <c r="B474" t="s">
        <v>29</v>
      </c>
      <c r="D474">
        <v>21</v>
      </c>
      <c r="F474">
        <v>123</v>
      </c>
      <c r="H474">
        <f>Table5[[#This Row],[2022]]/$J$2</f>
        <v>0</v>
      </c>
    </row>
    <row r="475" spans="1:8" hidden="1" x14ac:dyDescent="0.55000000000000004">
      <c r="A475" t="s">
        <v>196</v>
      </c>
      <c r="B475" t="s">
        <v>0</v>
      </c>
      <c r="C475">
        <v>-4906543</v>
      </c>
      <c r="D475">
        <v>-3576043</v>
      </c>
      <c r="E475">
        <v>-4631237</v>
      </c>
      <c r="F475">
        <v>-5358589</v>
      </c>
      <c r="G475">
        <v>-5194844</v>
      </c>
      <c r="H475">
        <f>Table5[[#This Row],[2022]]/$J$2</f>
        <v>-1.2608402405178353E-3</v>
      </c>
    </row>
    <row r="476" spans="1:8" hidden="1" x14ac:dyDescent="0.55000000000000004">
      <c r="A476" t="s">
        <v>181</v>
      </c>
      <c r="B476" t="s">
        <v>28</v>
      </c>
      <c r="D476">
        <v>29490</v>
      </c>
      <c r="H476" s="44">
        <f>Table5[[#This Row],[2022]]/$J$2</f>
        <v>0</v>
      </c>
    </row>
    <row r="477" spans="1:8" x14ac:dyDescent="0.55000000000000004">
      <c r="A477" t="s">
        <v>116</v>
      </c>
      <c r="B477" t="s">
        <v>29</v>
      </c>
      <c r="F477">
        <v>179</v>
      </c>
      <c r="H477">
        <f>Table5[[#This Row],[2022]]/$J$2</f>
        <v>0</v>
      </c>
    </row>
    <row r="478" spans="1:8" hidden="1" x14ac:dyDescent="0.55000000000000004">
      <c r="A478" t="s">
        <v>197</v>
      </c>
      <c r="B478" t="s">
        <v>0</v>
      </c>
      <c r="C478">
        <v>-3651520</v>
      </c>
      <c r="D478">
        <v>-4562946</v>
      </c>
      <c r="E478">
        <v>-3776505</v>
      </c>
      <c r="F478">
        <v>-1769185</v>
      </c>
      <c r="G478">
        <v>-5472284</v>
      </c>
      <c r="H478">
        <f>Table5[[#This Row],[2022]]/$J$2</f>
        <v>-1.3281776844005137E-3</v>
      </c>
    </row>
    <row r="479" spans="1:8" hidden="1" x14ac:dyDescent="0.55000000000000004">
      <c r="A479" t="s">
        <v>189</v>
      </c>
      <c r="B479" t="s">
        <v>28</v>
      </c>
      <c r="H479" s="44">
        <f>Table5[[#This Row],[2022]]/$J$2</f>
        <v>0</v>
      </c>
    </row>
    <row r="480" spans="1:8" x14ac:dyDescent="0.55000000000000004">
      <c r="A480" t="s">
        <v>117</v>
      </c>
      <c r="B480" t="s">
        <v>29</v>
      </c>
      <c r="F480">
        <v>209</v>
      </c>
      <c r="H480">
        <f>Table5[[#This Row],[2022]]/$J$2</f>
        <v>0</v>
      </c>
    </row>
    <row r="481" spans="1:8" hidden="1" x14ac:dyDescent="0.55000000000000004">
      <c r="A481" t="s">
        <v>198</v>
      </c>
      <c r="B481" t="s">
        <v>0</v>
      </c>
      <c r="C481">
        <v>-4368867</v>
      </c>
      <c r="D481">
        <v>-4782422</v>
      </c>
      <c r="E481">
        <v>-4445397</v>
      </c>
      <c r="F481">
        <v>-5189167</v>
      </c>
      <c r="G481">
        <v>-5551511</v>
      </c>
      <c r="H481">
        <f>Table5[[#This Row],[2022]]/$J$2</f>
        <v>-1.3474068642826251E-3</v>
      </c>
    </row>
    <row r="482" spans="1:8" hidden="1" x14ac:dyDescent="0.55000000000000004">
      <c r="A482" t="s">
        <v>191</v>
      </c>
      <c r="B482" t="s">
        <v>28</v>
      </c>
      <c r="C482">
        <v>335441</v>
      </c>
      <c r="D482">
        <v>22947</v>
      </c>
      <c r="H482" s="44">
        <f>Table5[[#This Row],[2022]]/$J$2</f>
        <v>0</v>
      </c>
    </row>
    <row r="483" spans="1:8" x14ac:dyDescent="0.55000000000000004">
      <c r="A483" t="s">
        <v>118</v>
      </c>
      <c r="B483" t="s">
        <v>29</v>
      </c>
      <c r="C483">
        <v>413</v>
      </c>
      <c r="E483">
        <v>1461</v>
      </c>
      <c r="F483">
        <v>283</v>
      </c>
      <c r="H483">
        <f>Table5[[#This Row],[2022]]/$J$2</f>
        <v>0</v>
      </c>
    </row>
    <row r="484" spans="1:8" hidden="1" x14ac:dyDescent="0.55000000000000004">
      <c r="A484" t="s">
        <v>199</v>
      </c>
      <c r="B484" t="s">
        <v>0</v>
      </c>
      <c r="C484">
        <v>-2909837</v>
      </c>
      <c r="D484">
        <v>-5667652</v>
      </c>
      <c r="E484">
        <v>-4163031</v>
      </c>
      <c r="F484">
        <v>-5936694</v>
      </c>
      <c r="G484">
        <v>-6257862</v>
      </c>
      <c r="H484">
        <f>Table5[[#This Row],[2022]]/$J$2</f>
        <v>-1.5188452683482742E-3</v>
      </c>
    </row>
    <row r="485" spans="1:8" hidden="1" x14ac:dyDescent="0.55000000000000004">
      <c r="A485" t="s">
        <v>192</v>
      </c>
      <c r="B485" t="s">
        <v>28</v>
      </c>
      <c r="E485">
        <v>2879670</v>
      </c>
      <c r="F485">
        <v>4125987</v>
      </c>
      <c r="H485" s="44">
        <f>Table5[[#This Row],[2022]]/$J$2</f>
        <v>0</v>
      </c>
    </row>
    <row r="486" spans="1:8" x14ac:dyDescent="0.55000000000000004">
      <c r="A486" t="s">
        <v>119</v>
      </c>
      <c r="B486" t="s">
        <v>29</v>
      </c>
      <c r="F486">
        <v>708</v>
      </c>
      <c r="H486">
        <f>Table5[[#This Row],[2022]]/$J$2</f>
        <v>0</v>
      </c>
    </row>
    <row r="487" spans="1:8" hidden="1" x14ac:dyDescent="0.55000000000000004">
      <c r="A487" t="s">
        <v>200</v>
      </c>
      <c r="B487" t="s">
        <v>0</v>
      </c>
      <c r="C487">
        <v>-4495792</v>
      </c>
      <c r="D487">
        <v>-3211683</v>
      </c>
      <c r="E487">
        <v>-3275354</v>
      </c>
      <c r="F487">
        <v>-4968731</v>
      </c>
      <c r="G487">
        <v>-7337904</v>
      </c>
      <c r="H487">
        <f>Table5[[#This Row],[2022]]/$J$2</f>
        <v>-1.7809821900824714E-3</v>
      </c>
    </row>
    <row r="488" spans="1:8" hidden="1" x14ac:dyDescent="0.55000000000000004">
      <c r="A488" t="s">
        <v>194</v>
      </c>
      <c r="B488" t="s">
        <v>28</v>
      </c>
      <c r="H488" s="44">
        <f>Table5[[#This Row],[2022]]/$J$2</f>
        <v>0</v>
      </c>
    </row>
    <row r="489" spans="1:8" x14ac:dyDescent="0.55000000000000004">
      <c r="A489" t="s">
        <v>120</v>
      </c>
      <c r="B489" t="s">
        <v>29</v>
      </c>
      <c r="C489">
        <v>46</v>
      </c>
      <c r="D489">
        <v>4</v>
      </c>
      <c r="E489">
        <v>1639</v>
      </c>
      <c r="F489">
        <v>952</v>
      </c>
      <c r="H489">
        <f>Table5[[#This Row],[2022]]/$J$2</f>
        <v>0</v>
      </c>
    </row>
    <row r="490" spans="1:8" hidden="1" x14ac:dyDescent="0.55000000000000004">
      <c r="A490" t="s">
        <v>201</v>
      </c>
      <c r="B490" t="s">
        <v>0</v>
      </c>
      <c r="C490">
        <v>-3845629</v>
      </c>
      <c r="D490">
        <v>-4469646</v>
      </c>
      <c r="E490">
        <v>-3244708</v>
      </c>
      <c r="F490">
        <v>-6187235</v>
      </c>
      <c r="G490">
        <v>-7677308</v>
      </c>
      <c r="H490">
        <f>Table5[[#This Row],[2022]]/$J$2</f>
        <v>-1.8633589122694545E-3</v>
      </c>
    </row>
    <row r="491" spans="1:8" hidden="1" x14ac:dyDescent="0.55000000000000004">
      <c r="A491" t="s">
        <v>198</v>
      </c>
      <c r="B491" t="s">
        <v>28</v>
      </c>
      <c r="C491">
        <v>5476</v>
      </c>
      <c r="D491">
        <v>158980</v>
      </c>
      <c r="H491" s="44">
        <f>Table5[[#This Row],[2022]]/$J$2</f>
        <v>0</v>
      </c>
    </row>
    <row r="492" spans="1:8" x14ac:dyDescent="0.55000000000000004">
      <c r="A492" t="s">
        <v>121</v>
      </c>
      <c r="B492" t="s">
        <v>29</v>
      </c>
      <c r="F492">
        <v>982</v>
      </c>
      <c r="H492">
        <f>Table5[[#This Row],[2022]]/$J$2</f>
        <v>0</v>
      </c>
    </row>
    <row r="493" spans="1:8" hidden="1" x14ac:dyDescent="0.55000000000000004">
      <c r="A493" t="s">
        <v>202</v>
      </c>
      <c r="B493" t="s">
        <v>0</v>
      </c>
      <c r="C493">
        <v>-8923177</v>
      </c>
      <c r="D493">
        <v>-9731104</v>
      </c>
      <c r="E493">
        <v>-11576438</v>
      </c>
      <c r="F493">
        <v>-15499631</v>
      </c>
      <c r="G493">
        <v>-18930526</v>
      </c>
      <c r="H493">
        <f>Table5[[#This Row],[2022]]/$J$2</f>
        <v>-4.594626701970095E-3</v>
      </c>
    </row>
    <row r="494" spans="1:8" hidden="1" x14ac:dyDescent="0.55000000000000004">
      <c r="A494" t="s">
        <v>202</v>
      </c>
      <c r="B494" t="s">
        <v>28</v>
      </c>
      <c r="D494">
        <v>130748</v>
      </c>
      <c r="F494">
        <v>2987</v>
      </c>
      <c r="H494" s="44">
        <f>Table5[[#This Row],[2022]]/$J$2</f>
        <v>0</v>
      </c>
    </row>
    <row r="495" spans="1:8" x14ac:dyDescent="0.55000000000000004">
      <c r="A495" t="s">
        <v>122</v>
      </c>
      <c r="B495" t="s">
        <v>29</v>
      </c>
      <c r="F495">
        <v>3815</v>
      </c>
      <c r="H495">
        <f>Table5[[#This Row],[2022]]/$J$2</f>
        <v>0</v>
      </c>
    </row>
    <row r="496" spans="1:8" hidden="1" x14ac:dyDescent="0.55000000000000004">
      <c r="A496" t="s">
        <v>203</v>
      </c>
      <c r="B496" t="s">
        <v>0</v>
      </c>
      <c r="C496">
        <v>1747631802</v>
      </c>
      <c r="D496">
        <v>1932081624</v>
      </c>
      <c r="E496">
        <v>2261494719</v>
      </c>
      <c r="F496">
        <v>2662714637</v>
      </c>
      <c r="G496">
        <v>2782025745</v>
      </c>
      <c r="H496">
        <f>Table5[[#This Row],[2022]]/$J$2</f>
        <v>0.67522528288676431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1 f f 5 4 2 4 f - d 5 9 9 - 4 7 5 8 - a 8 9 6 - c a 0 5 6 3 3 f b 1 9 4 "   x m l n s = " h t t p : / / s c h e m a s . m i c r o s o f t . c o m / D a t a M a s h u p " > A A A A A E M F A A B Q S w M E F A A C A A g A 0 Y J w V p a u i n C n A A A A + A A A A B I A H A B D b 2 5 m a W c v U G F j a 2 F n Z S 5 4 b W w g o h g A K K A U A A A A A A A A A A A A A A A A A A A A A A A A A A A A h Y / N C o J A G E V f R W b v / F V S 8 T k S b h O C I N r K O O m Q j u G M j e / W o k f q F R L K a t f y X s 6 F c x + 3 O y R D U w d X 1 V n d m h g x T F G g j G w L b c o Y 9 e 4 U L l E i Y J f L c 1 6 q Y I S N X Q 9 W x 6 h y 7 r I m x H u P / Q y 3 X U k 4 p Y w c s + 1 e V q r J Q 2 2 s y 4 1 U 6 L M q / q + Q g M N L R n A c M b x g K 4 7 n E Q M y 1 Z B p 8 0 X 4 a I w p k J 8 S 0 r 5 2 f a e E M m G 6 A T J F I O 8 X 4 g l Q S w M E F A A C A A g A 0 Y J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G C c F Y O k d R 8 O g I A A J k L A A A T A B w A R m 9 y b X V s Y X M v U 2 V j d G l v b j E u b S C i G A A o o B Q A A A A A A A A A A A A A A A A A A A A A A A A A A A D t V t 9 r 2 z A Q f g / k f x D q i z O M s b z Q N Z Q + t G a D P v Q H S 7 Y x S h m y f U l M H S n I U m k w + d 8 n x 3 b i x n Z t u g T 6 s L y I f D r d f X f f 6 e Q Y f B l y h s b Z S s 7 7 v X 4 v n l M B A Z p Q L w I H X a A I Z L + H 9 G / M l f B B I 1 9 f f I g s V w k B T P 7 i 4 s n j / M k Y J A + 3 d A E X O D u J H 9 c P L m d S m z y a m Y M T 7 M 4 p m 6 X O V 0 v A 2 t P G 1 J o I y u I p F w u X R 2 r B 0 s 3 Y y K K Z S Y L v B Q + U L 2 N s I q m 3 k I Q X u T Z R g h 2 b n B Y g U w s P R A F / q Y f P 6 u F R L e z Y e / B 6 s M 3 j B 1 u G z 1 z q T O 5 Y t N L 1 i 3 Q F 9 b 8 s g X i X W m 5 o 7 K V e Y l / Q L f g V h D I G m g u + l F K E n p L p M f y T R g r w j s l 3 Y L r o N Z G z j R w 2 2 i m n l X 4 V 6 T d Q g X X S / V 7 I m q J V G m b 4 7 o Y Z / m + Y Y z Z M W c U 2 M h V V R + 9 W d X Q 4 V b 9 x H i D K A n Q F z y D o D N A N Z W p K f a l E y G Y V s b W 7 A J p a 4 J r J 0 6 G V h i h 3 Q B U 9 q 0 V H d e h G / h J a q 3 6 T 3 n d y D m J 3 W S v a t y e f 5 3 u M g X G w E X G S v w 3 I c A b 4 I z w t B + u p f x s U O U z q Y e f o Y 6 U 6 R r K V 5 K v z E d 6 h b a g b F c l w G Y X b Q 4 1 y p / H 2 i e m U k 5 y 9 i Y D 6 c / Q H f U L E t u 3 G K o 9 1 M J k 7 Q N 4 K 3 f M 4 T L + X d n E 3 F p m B U U d Q p 9 H e a h s n E k T m b a K 7 6 2 p V h I q N R P M j n 7 U O U x r F M O g w F C z S I a 6 l t R 3 U X i L S c o v e q E u H q 2 W R y j V q Z 1 o + s W 7 s P d L c f K / z 6 0 o T 3 1 5 e u 2 P c m W S r 1 m + P T I L P / w J Q S w E C L Q A U A A I A C A D R g n B W l q 6 K c K c A A A D 4 A A A A E g A A A A A A A A A A A A A A A A A A A A A A Q 2 9 u Z m l n L 1 B h Y 2 t h Z 2 U u e G 1 s U E s B A i 0 A F A A C A A g A 0 Y J w V g / K 6 a u k A A A A 6 Q A A A B M A A A A A A A A A A A A A A A A A 8 w A A A F t D b 2 5 0 Z W 5 0 X 1 R 5 c G V z X S 5 4 b W x Q S w E C L Q A U A A I A C A D R g n B W D p H U f D o C A A C Z C w A A E w A A A A A A A A A A A A A A A A D k A Q A A R m 9 y b X V s Y X M v U 2 V j d G l v b j E u b V B L B Q Y A A A A A A w A D A M I A A A B r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K w A A A A A A A I o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j l U M T g 6 M j E 6 M j g u M z k 0 N j k z M l o i I C 8 + P E V u d H J 5 I F R 5 c G U 9 I k Z p b G x D b 2 x 1 b W 5 U e X B l c y I g V m F s d W U 9 I n N C Z 1 l G I i A v P j x F b n R y e S B U e X B l P S J G a W x s Q 2 9 s d W 1 u T m F t Z X M i I F Z h b H V l P S J z W y Z x d W 9 0 O 1 B y b 2 R 1 Y 3 R z J n F 1 b 3 Q 7 L C Z x d W 9 0 O 1 l l Y X I m c X V v d D s s J n F 1 b 3 Q 7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v V W 5 w a X Z v d G V k I E 9 u b H k g U 2 V s Z W N 0 Z W Q g Q 2 9 s d W 1 u c y 5 7 U H J v Z H V j d H M s M H 0 m c X V v d D s s J n F 1 b 3 Q 7 U 2 V j d G l v b j E v V G F i b G U y L 1 V u c G l 2 b 3 R l Z C B P b m x 5 I F N l b G V j d G V k I E N v b H V t b n M u e 0 F 0 d H J p Y n V 0 Z S w x f S Z x d W 9 0 O y w m c X V v d D t T Z W N 0 a W 9 u M S 9 U Y W J s Z T I v V W 5 w a X Z v d G V k I E 9 u b H k g U 2 V s Z W N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y L 1 V u c G l 2 b 3 R l Z C B P b m x 5 I F N l b G V j d G V k I E N v b H V t b n M u e 1 B y b 2 R 1 Y 3 R z L D B 9 J n F 1 b 3 Q 7 L C Z x d W 9 0 O 1 N l Y 3 R p b 2 4 x L 1 R h Y m x l M i 9 V b n B p d m 9 0 Z W Q g T 2 5 s e S B T Z W x l Y 3 R l Z C B D b 2 x 1 b W 5 z L n t B d H R y a W J 1 d G U s M X 0 m c X V v d D s s J n F 1 b 3 Q 7 U 2 V j d G l v b j E v V G F i b G U y L 1 V u c G l 2 b 3 R l Z C B P b m x 5 I F N l b G V j d G V k I E N v b H V t b n M u e 1 Z h b H V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V u c G l 2 b 3 R l Z C U y M E 9 u b H k l M j B T Z W x l Y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y O V Q x O D o y M z o y M y 4 y N D I 2 M D I 3 W i I g L z 4 8 R W 5 0 c n k g V H l w Z T 0 i R m l s b E N v b H V t b l R 5 c G V z I i B W Y W x 1 Z T 0 i c 0 J n W U Y i I C 8 + P E V u d H J 5 I F R 5 c G U 9 I k Z p b G x D b 2 x 1 b W 5 O Y W 1 l c y I g V m F s d W U 9 I n N b J n F 1 b 3 Q 7 U H J v Z H V j d H M m c X V v d D s s J n F 1 b 3 Q 7 Q X R 0 c m l i d X R l J n F 1 b 3 Q 7 L C Z x d W 9 0 O 1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0 L 1 V u c G l 2 b 3 R l Z C B P b m x 5 I F N l b G V j d G V k I E N v b H V t b n M u e 1 B y b 2 R 1 Y 3 R z L D B 9 J n F 1 b 3 Q 7 L C Z x d W 9 0 O 1 N l Y 3 R p b 2 4 x L 1 R h Y m x l N C 9 V b n B p d m 9 0 Z W Q g T 2 5 s e S B T Z W x l Y 3 R l Z C B D b 2 x 1 b W 5 z L n t B d H R y a W J 1 d G U s M X 0 m c X V v d D s s J n F 1 b 3 Q 7 U 2 V j d G l v b j E v V G F i b G U 0 L 1 V u c G l 2 b 3 R l Z C B P b m x 5 I F N l b G V j d G V k I E N v b H V t b n M u e 1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N C 9 V b n B p d m 9 0 Z W Q g T 2 5 s e S B T Z W x l Y 3 R l Z C B D b 2 x 1 b W 5 z L n t Q c m 9 k d W N 0 c y w w f S Z x d W 9 0 O y w m c X V v d D t T Z W N 0 a W 9 u M S 9 U Y W J s Z T Q v V W 5 w a X Z v d G V k I E 9 u b H k g U 2 V s Z W N 0 Z W Q g Q 2 9 s d W 1 u c y 5 7 Q X R 0 c m l i d X R l L D F 9 J n F 1 b 3 Q 7 L C Z x d W 9 0 O 1 N l Y 3 R p b 2 4 x L 1 R h Y m x l N C 9 V b n B p d m 9 0 Z W Q g T 2 5 s e S B T Z W x l Y 3 R l Z C B D b 2 x 1 b W 5 z L n t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C 9 V b n B p d m 9 0 Z W Q l M j B P b m x 5 J T I w U 2 V s Z W N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y O V Q x O T o w N D o x N i 4 z O D E 2 N T U 5 W i I g L z 4 8 R W 5 0 c n k g V H l w Z T 0 i R m l s b E N v b H V t b l R 5 c G V z I i B W Y W x 1 Z T 0 i c 0 J n W U d C U T 0 9 I i A v P j x F b n R y e S B U e X B l P S J G a W x s Q 2 9 s d W 1 u T m F t Z X M i I F Z h b H V l P S J z W y Z x d W 9 0 O 0 Z v b 2 Q g Y W 5 k I E J l d m V y Y W d l I E 1 h b n V m Y W N 0 d X J p b m c m c X V v d D s s J n F 1 b 3 Q 7 V H J h Z G U m c X V v d D s s J n F 1 b 3 Q 7 W W V h c i Z x d W 9 0 O y w m c X V v d D t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O S 9 V b n B p d m 9 0 Z W Q g Q 2 9 s d W 1 u c y 5 7 R m 9 v Z C B h b m Q g Q m V 2 Z X J h Z 2 U g T W F u d W Z h Y 3 R 1 c m l u Z y w w f S Z x d W 9 0 O y w m c X V v d D t T Z W N 0 a W 9 u M S 9 U Y W J s Z T k v V W 5 w a X Z v d G V k I E N v b H V t b n M u e 1 R y Y W R l L D F 9 J n F 1 b 3 Q 7 L C Z x d W 9 0 O 1 N l Y 3 R p b 2 4 x L 1 R h Y m x l O S 9 V b n B p d m 9 0 Z W Q g Q 2 9 s d W 1 u c y 5 7 Q X R 0 c m l i d X R l L D J 9 J n F 1 b 3 Q 7 L C Z x d W 9 0 O 1 N l Y 3 R p b 2 4 x L 1 R h Y m x l O S 9 V b n B p d m 9 0 Z W Q g Q 2 9 s d W 1 u c y 5 7 V m F s d W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5 L 1 V u c G l 2 b 3 R l Z C B D b 2 x 1 b W 5 z L n t G b 2 9 k I G F u Z C B C Z X Z l c m F n Z S B N Y W 5 1 Z m F j d H V y a W 5 n L D B 9 J n F 1 b 3 Q 7 L C Z x d W 9 0 O 1 N l Y 3 R p b 2 4 x L 1 R h Y m x l O S 9 V b n B p d m 9 0 Z W Q g Q 2 9 s d W 1 u c y 5 7 V H J h Z G U s M X 0 m c X V v d D s s J n F 1 b 3 Q 7 U 2 V j d G l v b j E v V G F i b G U 5 L 1 V u c G l 2 b 3 R l Z C B D b 2 x 1 b W 5 z L n t B d H R y a W J 1 d G U s M n 0 m c X V v d D s s J n F 1 b 3 Q 7 U 2 V j d G l v b j E v V G F i b G U 5 L 1 V u c G l 2 b 3 R l Z C B D b 2 x 1 b W 5 z L n t W Y W x 1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O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I C g y K S 9 D a G F u Z 2 V k I F R 5 c G U x L n t G b 2 9 k I G F u Z C B C Z X Z l c m F n Z S B N Y W 5 1 Z m F j d H V y a W 5 n L j E s M H 0 m c X V v d D s s J n F 1 b 3 Q 7 U 2 V j d G l v b j E v V G F i b G U y I C g y K S 9 D a G F u Z 2 V k I F R 5 c G U x L n t G b 2 9 k I G F u Z C B C Z X Z l c m F n Z S B N Y W 5 1 Z m F j d H V y a W 5 n L j I s M X 0 m c X V v d D s s J n F 1 b 3 Q 7 U 2 V j d G l v b j E v V G F i b G U y I C g y K S 9 V b n B p d m 9 0 Z W Q g T 2 5 s e S B T Z W x l Y 3 R l Z C B D b 2 x 1 b W 5 z L n t U c m F k Z S w x f S Z x d W 9 0 O y w m c X V v d D t T Z W N 0 a W 9 u M S 9 U Y W J s Z T I g K D I p L 1 V u c G l 2 b 3 R l Z C B P b m x 5 I F N l b G V j d G V k I E N v b H V t b n M u e 0 F 0 d H J p Y n V 0 Z S w y f S Z x d W 9 0 O y w m c X V v d D t T Z W N 0 a W 9 u M S 9 U Y W J s Z T I g K D I p L 0 1 1 b H R p c G x p Z W Q g Q 2 9 s d W 1 u L n t W Y W x 1 Z S w z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I g K D I p L 0 N o Y W 5 n Z W Q g V H l w Z T E u e 0 Z v b 2 Q g Y W 5 k I E J l d m V y Y W d l I E 1 h b n V m Y W N 0 d X J p b m c u M S w w f S Z x d W 9 0 O y w m c X V v d D t T Z W N 0 a W 9 u M S 9 U Y W J s Z T I g K D I p L 0 N o Y W 5 n Z W Q g V H l w Z T E u e 0 Z v b 2 Q g Y W 5 k I E J l d m V y Y W d l I E 1 h b n V m Y W N 0 d X J p b m c u M i w x f S Z x d W 9 0 O y w m c X V v d D t T Z W N 0 a W 9 u M S 9 U Y W J s Z T I g K D I p L 1 V u c G l 2 b 3 R l Z C B P b m x 5 I F N l b G V j d G V k I E N v b H V t b n M u e 1 R y Y W R l L D F 9 J n F 1 b 3 Q 7 L C Z x d W 9 0 O 1 N l Y 3 R p b 2 4 x L 1 R h Y m x l M i A o M i k v V W 5 w a X Z v d G V k I E 9 u b H k g U 2 V s Z W N 0 Z W Q g Q 2 9 s d W 1 u c y 5 7 Q X R 0 c m l i d X R l L D J 9 J n F 1 b 3 Q 7 L C Z x d W 9 0 O 1 N l Y 3 R p b 2 4 x L 1 R h Y m x l M i A o M i k v T X V s d G l w b G l l Z C B D b 2 x 1 b W 4 u e 1 Z h b H V l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O Q U l D U y Z x d W 9 0 O y w m c X V v d D t G b 2 9 k I G F u Z C B C Z X Z l c m F n Z S B N Y W 5 1 Z m F j d H V y a W 5 n J n F 1 b 3 Q 7 L C Z x d W 9 0 O 1 R y Y W R l J n F 1 b 3 Q 7 L C Z x d W 9 0 O 1 l l Y X I m c X V v d D s s J n F 1 b 3 Q 7 V m F s d W U m c X V v d D t d I i A v P j x F b n R y e S B U e X B l P S J G a W x s Q 2 9 s d W 1 u V H l w Z X M i I F Z h b H V l P S J z Q m d Z R 0 J n V T 0 i I C 8 + P E V u d H J 5 I F R 5 c G U 9 I k Z p b G x M Y X N 0 V X B k Y X R l Z C I g V m F s d W U 9 I m Q y M D I z L T A z L T E 2 V D E 2 O j A 5 O j E z L j U 2 N j k 5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A i I C 8 + P E V u d H J 5 I F R 5 c G U 9 I k F k Z G V k V G 9 E Y X R h T W 9 k Z W w i I F Z h b H V l P S J s M C I g L z 4 8 R W 5 0 c n k g V H l w Z T 0 i U X V l c n l J R C I g V m F s d W U 9 I n M y Y j I 5 Y m M 2 M C 0 4 O T k 2 L T Q 2 Z G Y t Y W U 2 Y y 0 x O W V j Y m E 4 M T Y z Z m Y i I C 8 + P C 9 T d G F i b G V F b n R y a W V z P j w v S X R l b T 4 8 S X R l b T 4 8 S X R l b U x v Y 2 F 0 a W 9 u P j x J d G V t V H l w Z T 5 G b 3 J t d W x h P C 9 J d G V t V H l w Z T 4 8 S X R l b V B h d G g + U 2 V j d G l v b j E v V G F i b G U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V b n B p d m 9 0 Z W Q l M j B P b m x 5 J T I w U 2 V s Z W N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I p L 0 1 1 b H R p c G x p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i k v U 3 B s a X Q l M j B D b 2 x 1 b W 4 l M j B i e S U y M F B v c 2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S Z W 5 h b W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m 2 j z w o H N E m R q w R P h 6 6 d / w A A A A A C A A A A A A A D Z g A A w A A A A B A A A A A 7 o o O D E x 2 o z J x K C A v t m m s 0 A A A A A A S A A A C g A A A A E A A A A G r C v S Z 1 8 E 9 o 5 d H r 3 d 0 u p H N Q A A A A a T F Y 0 3 c J 7 B z S + 7 f J 5 b o C o M k 8 c m W h R M L K b i f j D f K t d m D Q B X 5 l D U O m Q 3 W k g u z t h E v B T y / 3 f / s L o r C M C L w U X 3 B l U K n f x 8 U M q h / c E p 3 O / A g Y W Z E U A A A A a R g 2 f N c f t r r d a Q + O / U A w e v n t q V A = < / D a t a M a s h u p > 
</file>

<file path=customXml/itemProps1.xml><?xml version="1.0" encoding="utf-8"?>
<ds:datastoreItem xmlns:ds="http://schemas.openxmlformats.org/officeDocument/2006/customXml" ds:itemID="{E86E73D5-6A54-4193-9F41-28C16F170317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B33B16-9EB2-45A0-B13F-A40B13FC8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260A7-4EB6-4008-9321-376AB4B5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86F0B7-F005-44EF-BF36-EA8B872A60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Trade Balance</vt:lpstr>
      <vt:lpstr>Exports</vt:lpstr>
      <vt:lpstr>Imports</vt:lpstr>
      <vt:lpstr>Data</vt:lpstr>
      <vt:lpstr>Pivot_Export</vt:lpstr>
      <vt:lpstr>Countries_Data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food-bev-manufacturing-2018-2022</dc:title>
  <dc:creator>Chi, Selina (ARD)</dc:creator>
  <cp:lastModifiedBy>Hoi, Calvin</cp:lastModifiedBy>
  <dcterms:created xsi:type="dcterms:W3CDTF">2021-03-29T19:22:18Z</dcterms:created>
  <dcterms:modified xsi:type="dcterms:W3CDTF">2023-03-16T21:22:47Z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