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I:\AGRInter\ARD Shared\Website\iem\info\libmin\"/>
    </mc:Choice>
  </mc:AlternateContent>
  <bookViews>
    <workbookView xWindow="-90" yWindow="-90" windowWidth="23235" windowHeight="12690" tabRatio="862"/>
  </bookViews>
  <sheets>
    <sheet name="ReadMe" sheetId="7" r:id="rId1"/>
    <sheet name="Metadata" sheetId="12" r:id="rId2"/>
    <sheet name="Table 1_1" sheetId="22" r:id="rId3"/>
    <sheet name="PlotDat1" sheetId="10" state="hidden" r:id="rId4"/>
  </sheets>
  <definedNames>
    <definedName name="_gXY1">PlotDat1!$C$1:$D$10</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2" i="22" l="1"/>
  <c r="N22" i="22"/>
  <c r="M22" i="22"/>
  <c r="Q22" i="22" s="1"/>
  <c r="L22" i="22"/>
  <c r="Q21" i="22"/>
  <c r="P21" i="22"/>
  <c r="N21" i="22"/>
  <c r="M21" i="22"/>
  <c r="L21" i="22"/>
  <c r="P20" i="22"/>
  <c r="N20" i="22"/>
  <c r="M20" i="22"/>
  <c r="Q20" i="22" s="1"/>
  <c r="L20" i="22"/>
  <c r="P19" i="22"/>
  <c r="Q19" i="22" s="1"/>
  <c r="N19" i="22"/>
  <c r="M19" i="22"/>
  <c r="L19" i="22"/>
  <c r="P18" i="22"/>
  <c r="N18" i="22"/>
  <c r="M18" i="22"/>
  <c r="L18" i="22"/>
  <c r="P17" i="22"/>
  <c r="N17" i="22"/>
  <c r="M17" i="22"/>
  <c r="Q17" i="22" s="1"/>
  <c r="L17" i="22"/>
  <c r="P16" i="22"/>
  <c r="N16" i="22"/>
  <c r="M16" i="22"/>
  <c r="L16" i="22"/>
  <c r="P15" i="22"/>
  <c r="Q15" i="22" s="1"/>
  <c r="N15" i="22"/>
  <c r="M15" i="22"/>
  <c r="L15" i="22"/>
  <c r="P14" i="22"/>
  <c r="M14" i="22"/>
  <c r="Q14" i="22" s="1"/>
  <c r="L14" i="22"/>
  <c r="P13" i="22"/>
  <c r="N13" i="22"/>
  <c r="M13" i="22"/>
  <c r="L13" i="22"/>
  <c r="P12" i="22"/>
  <c r="N12" i="22"/>
  <c r="M12" i="22"/>
  <c r="L12" i="22"/>
  <c r="P11" i="22"/>
  <c r="M11" i="22"/>
  <c r="Q11" i="22" s="1"/>
  <c r="L11" i="22"/>
  <c r="P10" i="22"/>
  <c r="Q10" i="22" s="1"/>
  <c r="N10" i="22"/>
  <c r="M10" i="22"/>
  <c r="L10" i="22"/>
  <c r="P9" i="22"/>
  <c r="N9" i="22"/>
  <c r="M9" i="22"/>
  <c r="L9" i="22"/>
  <c r="P8" i="22"/>
  <c r="N8" i="22"/>
  <c r="M8" i="22"/>
  <c r="Q8" i="22" s="1"/>
  <c r="L8" i="22"/>
  <c r="P7" i="22"/>
  <c r="N7" i="22"/>
  <c r="M7" i="22"/>
  <c r="Q7" i="22" s="1"/>
  <c r="L7" i="22"/>
  <c r="P6" i="22"/>
  <c r="N6" i="22"/>
  <c r="M6" i="22"/>
  <c r="Q6" i="22" s="1"/>
  <c r="L6" i="22"/>
  <c r="P5" i="22"/>
  <c r="N5" i="22"/>
  <c r="M5" i="22"/>
  <c r="Q5" i="22" s="1"/>
  <c r="L5" i="22"/>
  <c r="P4" i="22"/>
  <c r="N4" i="22"/>
  <c r="M4" i="22"/>
  <c r="Q4" i="22" s="1"/>
  <c r="L4" i="22"/>
  <c r="P3" i="22"/>
  <c r="N3" i="22"/>
  <c r="M3" i="22"/>
  <c r="L3" i="22"/>
  <c r="Q3" i="22" l="1"/>
  <c r="Q9" i="22"/>
  <c r="Q12" i="22"/>
  <c r="Q18" i="22"/>
  <c r="Q13" i="22"/>
  <c r="Q16" i="22"/>
</calcChain>
</file>

<file path=xl/sharedStrings.xml><?xml version="1.0" encoding="utf-8"?>
<sst xmlns="http://schemas.openxmlformats.org/spreadsheetml/2006/main" count="189" uniqueCount="143">
  <si>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</si>
  <si>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</si>
  <si>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</si>
  <si>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</si>
  <si>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</si>
  <si>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</si>
  <si>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</si>
  <si>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</si>
  <si>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</si>
  <si>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</si>
  <si>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</si>
  <si>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</si>
  <si>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</si>
  <si>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</si>
  <si>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</si>
  <si>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</si>
  <si>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</si>
  <si>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</si>
  <si>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</si>
  <si>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</si>
  <si>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E-mail: minesinfo@gov.mb.ca</t>
  </si>
  <si>
    <t>Website: www.manitoba.ca/minerals</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</si>
  <si>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</si>
  <si>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</si>
  <si>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</si>
  <si>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</si>
  <si>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</si>
  <si>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</si>
  <si>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</si>
  <si>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</si>
  <si>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</si>
  <si>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</si>
  <si>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</si>
  <si>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Project_Lead</t>
  </si>
  <si>
    <t>MGS</t>
  </si>
  <si>
    <t>Analytical_Method</t>
  </si>
  <si>
    <t>Lab_Analytical_Package_Code</t>
  </si>
  <si>
    <t>NAD83</t>
  </si>
  <si>
    <t>Project_Information</t>
  </si>
  <si>
    <t>Analysis_Information</t>
  </si>
  <si>
    <t xml:space="preserve">Sample_Medium </t>
  </si>
  <si>
    <t>Organization_Responsible</t>
  </si>
  <si>
    <t>Publication_Release_Date</t>
  </si>
  <si>
    <t>Datum_For_Sample_Locations</t>
  </si>
  <si>
    <t>Rock</t>
  </si>
  <si>
    <t>Metadata</t>
  </si>
  <si>
    <t>Analysis_1</t>
  </si>
  <si>
    <t>Sample_Methodology</t>
  </si>
  <si>
    <t>Analytical_Digestion_If_Applicable</t>
  </si>
  <si>
    <t>UTM_ZONE</t>
  </si>
  <si>
    <t>Easting</t>
  </si>
  <si>
    <t>Northing</t>
  </si>
  <si>
    <t>Tel: 1-800-223-5215 (General Enquiry)</t>
  </si>
  <si>
    <t>Tel: 204-945-6569 (Resource Centre)</t>
  </si>
  <si>
    <t>Fax: 204-945-8427</t>
  </si>
  <si>
    <t>Lithology</t>
  </si>
  <si>
    <t>Sm-Nd</t>
  </si>
  <si>
    <t>References</t>
  </si>
  <si>
    <t>Sample number</t>
  </si>
  <si>
    <t>Manitoba Agriculture and Resource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Agriculture and Resource Development of any manufacturer's product.</t>
  </si>
  <si>
    <t xml:space="preserve">Goldstein, S.L., O’Nions, R.K. and Hamilton, P.J. 1984: A Sm-Nd isotopic study of atmospheric dusts and particulates from major river systems; Earth and Planetary Science Letters, v. 70, p. 221–236.
</t>
  </si>
  <si>
    <t>Tanaka, T., Togashi, S., Kamioka, H., Amakawa, H., Kagami, H., Hamamoto, T., Yuhara, M., Orihashi, Y., Yoneda, S., Shimizu, H., Kunimaru, T., Takahashi, K., Yanagi, T., Nakano, T., Fujimaki, H., Shinjo, R., Asahara, Y., Tanimizu, M. and Dragusanu C. 2000: JNdi-1: a neodymium isotopic reference in consistency with LaJolla neodymium; Chemical Geology, v. 168, p. 279–281.</t>
  </si>
  <si>
    <t>Unterschutz, J.L.E., Creaser, R.A., Erdmer, P., Thompson, R.I. and Daughtry, K.L. 2002: North American margin origin of Quesnel terrane strata in the southern Canadian Cordillera: inferences from geochemical and Nd isotopic characteristics of Triassic metasedimentary rocks; Geological Society of America Bulletin, v. 114, p. 462–475.</t>
  </si>
  <si>
    <t>Sm ppm</t>
  </si>
  <si>
    <t>Nd ppm</t>
  </si>
  <si>
    <t>Location</t>
  </si>
  <si>
    <t>Huzyk Creek</t>
  </si>
  <si>
    <t>Russell Lake</t>
  </si>
  <si>
    <t>Lynn Lake</t>
  </si>
  <si>
    <t>by Manitoba Geological Survey</t>
  </si>
  <si>
    <t>Creaser, R.A., Erdmer, P., Stevens, R.A. and Grant, S.L. 1997: Tectonic affinity of Nisultin and Anvil assemblage strata from the Teslin tectonic zone, northern Canadian Cordillera: constraints from neodymium isotope and geochemical evidence; Tectonics, v. 16, no. 1, p. 107–121.</t>
  </si>
  <si>
    <t>Schmidberger, S.S., Simonetti, A., Heaman, L.M., Creaser, R.A. and Whiteford, S. 2007: Lu–Hf, in-situ Sr and Pb isotope and trace element systematics for mantle eclogites from the Diavik diamond mine: evidence for Paleoproterozoic subduction beneath the Slave craton, Canada; Earth and Planetary Science Letters, v. 254, p. 55–68.</t>
  </si>
  <si>
    <t>Wasserburg, G.J., Jacobsen, S.B., DePaolo, D.J., McCullouch, M.T. and Wen, T. 1981: Precise determination of SmNd ratios, Sm and Nd isotopic abundances in standard solutions; Geochimica et Cosmochimica Acta, v. 45, p. 2311–2323.</t>
  </si>
  <si>
    <t>n/a</t>
  </si>
  <si>
    <t>Multicollector ICP–mass spectrometry</t>
  </si>
  <si>
    <t>Radiogenic Isotope Facility, Department of Earth and Atmospheric Sciences, University of Alberta</t>
  </si>
  <si>
    <t>Uncertainty*</t>
  </si>
  <si>
    <t>~T(Ma)</t>
  </si>
  <si>
    <t>CHUR @ T(Ma)</t>
  </si>
  <si>
    <t>Compilation of Sm-Nd isotope results from the Manitoba Geological Survey 2020/2021 season</t>
  </si>
  <si>
    <t>Published 2021 by:
Manitoba Agriculture and Resource Development
Manitoba Geological Survey
360-1395 Ellice Avenue
Winnipeg, Manitoba
R3G 3P2 Canada</t>
  </si>
  <si>
    <t>108-20-HZ03</t>
  </si>
  <si>
    <t xml:space="preserve">116-20-008A </t>
  </si>
  <si>
    <t xml:space="preserve">116-20-015A </t>
  </si>
  <si>
    <t xml:space="preserve">116-20-029A </t>
  </si>
  <si>
    <t>116-20-034A</t>
  </si>
  <si>
    <t xml:space="preserve">116-20-069A </t>
  </si>
  <si>
    <t xml:space="preserve">111-16-197A01 </t>
  </si>
  <si>
    <t xml:space="preserve">111-16-199A01 </t>
  </si>
  <si>
    <t>111-15-162A01</t>
  </si>
  <si>
    <t xml:space="preserve">111-16-314A01 </t>
  </si>
  <si>
    <t>113-19-651B3</t>
  </si>
  <si>
    <t>113-20-636A01</t>
  </si>
  <si>
    <t>108-19-R223</t>
  </si>
  <si>
    <t>113-19-651A</t>
  </si>
  <si>
    <t>108-19-R067</t>
  </si>
  <si>
    <t>108-19-R017</t>
  </si>
  <si>
    <t>117-18-HAR262-341.2</t>
  </si>
  <si>
    <t>117-18-HAR165-144.2</t>
  </si>
  <si>
    <t>117-18-HAR146-94.5</t>
  </si>
  <si>
    <t>117-18-HAR199-195.5</t>
  </si>
  <si>
    <t>East Side Road</t>
  </si>
  <si>
    <t>Hornblende-clinopyroxene syenite</t>
  </si>
  <si>
    <t>Quartz diorite</t>
  </si>
  <si>
    <t>Diorite</t>
  </si>
  <si>
    <t xml:space="preserve">Granodiorite </t>
  </si>
  <si>
    <t>Granodiorite</t>
  </si>
  <si>
    <t>Psammopelite</t>
  </si>
  <si>
    <t>Sub-Phanerozoic</t>
  </si>
  <si>
    <t>62P; 63A; 63J; 64C</t>
  </si>
  <si>
    <r>
      <t>Contents:</t>
    </r>
    <r>
      <rPr>
        <b/>
        <sz val="11"/>
        <color rgb="FFFF0000"/>
        <rFont val="Calibri"/>
        <family val="2"/>
        <scheme val="minor"/>
      </rPr>
      <t xml:space="preserve"> </t>
    </r>
    <r>
      <rPr>
        <b/>
        <sz val="11"/>
        <rFont val="Calibri"/>
        <family val="2"/>
        <scheme val="minor"/>
      </rPr>
      <t xml:space="preserve">                                                                                                                                                                        </t>
    </r>
    <r>
      <rPr>
        <sz val="11"/>
        <rFont val="Calibri"/>
        <family val="2"/>
        <scheme val="minor"/>
      </rPr>
      <t xml:space="preserve">
</t>
    </r>
    <r>
      <rPr>
        <b/>
        <sz val="11"/>
        <rFont val="Calibri"/>
        <family val="2"/>
        <scheme val="minor"/>
      </rPr>
      <t>Metadata</t>
    </r>
    <r>
      <rPr>
        <sz val="11"/>
        <rFont val="Calibri"/>
        <family val="2"/>
        <scheme val="minor"/>
      </rPr>
      <t xml:space="preserve">
</t>
    </r>
    <r>
      <rPr>
        <b/>
        <sz val="11"/>
        <rFont val="Calibri"/>
        <family val="2"/>
        <scheme val="minor"/>
      </rPr>
      <t xml:space="preserve">Table 1_1: </t>
    </r>
    <r>
      <rPr>
        <sz val="11"/>
        <rFont val="Calibri"/>
        <family val="2"/>
        <scheme val="minor"/>
      </rPr>
      <t>Sm-Nd results from the Manitoba Geological Survey 2020/2021 season.</t>
    </r>
  </si>
  <si>
    <t>Data Repository Item DRI2021005</t>
  </si>
  <si>
    <r>
      <t xml:space="preserve">NTS grid: </t>
    </r>
    <r>
      <rPr>
        <sz val="11"/>
        <rFont val="Calibri"/>
        <family val="2"/>
        <scheme val="minor"/>
      </rPr>
      <t>62P, 63A, 63J, 64C</t>
    </r>
  </si>
  <si>
    <r>
      <t>24N HF + 16N HNO</t>
    </r>
    <r>
      <rPr>
        <vertAlign val="subscript"/>
        <sz val="10"/>
        <color theme="1"/>
        <rFont val="Calibri"/>
        <family val="2"/>
        <scheme val="minor"/>
      </rPr>
      <t>3</t>
    </r>
    <r>
      <rPr>
        <sz val="10"/>
        <color theme="1"/>
        <rFont val="Calibri"/>
        <family val="2"/>
        <scheme val="minor"/>
      </rPr>
      <t xml:space="preserve"> </t>
    </r>
  </si>
  <si>
    <t>DRI2021005</t>
  </si>
  <si>
    <r>
      <t>62P1; 62P7; 62P10; 62P15; 63A7; 63J6</t>
    </r>
    <r>
      <rPr>
        <sz val="10"/>
        <color theme="1"/>
        <rFont val="Calibri"/>
        <family val="2"/>
        <scheme val="minor"/>
      </rPr>
      <t>; 63J11;</t>
    </r>
    <r>
      <rPr>
        <sz val="10"/>
        <color rgb="FFFF0000"/>
        <rFont val="Calibri"/>
        <family val="2"/>
        <scheme val="minor"/>
      </rPr>
      <t xml:space="preserve"> </t>
    </r>
    <r>
      <rPr>
        <sz val="10"/>
        <rFont val="Calibri"/>
        <family val="2"/>
        <scheme val="minor"/>
      </rPr>
      <t>64C5; 64C6</t>
    </r>
  </si>
  <si>
    <r>
      <t xml:space="preserve">MGS2015_005; MGS2017_003; MGS2019_003; </t>
    </r>
    <r>
      <rPr>
        <sz val="10"/>
        <color theme="1"/>
        <rFont val="Calibri"/>
        <family val="2"/>
        <scheme val="minor"/>
      </rPr>
      <t xml:space="preserve">MGS2019_004;  MGS2020_003; </t>
    </r>
  </si>
  <si>
    <r>
      <t xml:space="preserve">The powders were accurately weighed and totally spiked with a known amount of mixed </t>
    </r>
    <r>
      <rPr>
        <vertAlign val="superscript"/>
        <sz val="10"/>
        <rFont val="Calibri"/>
        <family val="2"/>
        <scheme val="minor"/>
      </rPr>
      <t>150</t>
    </r>
    <r>
      <rPr>
        <sz val="10"/>
        <rFont val="Calibri"/>
        <family val="2"/>
        <scheme val="minor"/>
      </rPr>
      <t>Nd-</t>
    </r>
    <r>
      <rPr>
        <vertAlign val="superscript"/>
        <sz val="10"/>
        <rFont val="Calibri"/>
        <family val="2"/>
        <scheme val="minor"/>
      </rPr>
      <t>149</t>
    </r>
    <r>
      <rPr>
        <sz val="10"/>
        <rFont val="Calibri"/>
        <family val="2"/>
        <scheme val="minor"/>
      </rPr>
      <t>Sm tracer solution—this tracer is calibrated directly against the Caltech mixed Sm/Nd normal described by Wasserburg et al. (1981). Dissolution occurs in mixed 24N HF + 16N HNO</t>
    </r>
    <r>
      <rPr>
        <vertAlign val="subscript"/>
        <sz val="10"/>
        <rFont val="Calibri"/>
        <family val="2"/>
        <scheme val="minor"/>
      </rPr>
      <t>3</t>
    </r>
    <r>
      <rPr>
        <sz val="10"/>
        <rFont val="Calibri"/>
        <family val="2"/>
        <scheme val="minor"/>
      </rPr>
      <t xml:space="preserve"> media in sealed PFA Teflon vessels at 160°C for six days. The fluoride residue is converted to chloride with HCl, and Nd and Sm are separated by conventional cation and HDEHP-based chromatography. Chemical processing blanks are &lt;200 picograms of either Sm or Nd, and are insignificant relative to the amount of Sm or Nd analyzed for any rock sample. Further details can be found in Creaser et al. (1997) and Unterschutz et al. (2002). The isotopic composition of Nd is determined in static mode by multicollector ICP–mass spectrometry (Schmidberger et al., 2007). All isotope ratios are normalized for variable mass fractionation to a value of </t>
    </r>
    <r>
      <rPr>
        <vertAlign val="superscript"/>
        <sz val="10"/>
        <rFont val="Calibri"/>
        <family val="2"/>
        <scheme val="minor"/>
      </rPr>
      <t>146</t>
    </r>
    <r>
      <rPr>
        <sz val="10"/>
        <rFont val="Calibri"/>
        <family val="2"/>
        <scheme val="minor"/>
      </rPr>
      <t>Nd/</t>
    </r>
    <r>
      <rPr>
        <vertAlign val="superscript"/>
        <sz val="10"/>
        <rFont val="Calibri"/>
        <family val="2"/>
        <scheme val="minor"/>
      </rPr>
      <t>144</t>
    </r>
    <r>
      <rPr>
        <sz val="10"/>
        <rFont val="Calibri"/>
        <family val="2"/>
        <scheme val="minor"/>
      </rPr>
      <t xml:space="preserve">Nd = 0.7219 using the exponential fractionation law. The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 xml:space="preserve">Nd ratio of samples is presented here relative to a value of 0.511850 for the La Jolla Nd isotopic standard, monitored by use of an in-house Alfa Nd isotopic standard for each analytical session. Sm isotopic abundances are measured in static mode by multicollector ICP–mass spectrometry, and are normalized for variable mass fractionation to a value of 1.17537 for </t>
    </r>
    <r>
      <rPr>
        <vertAlign val="superscript"/>
        <sz val="10"/>
        <rFont val="Calibri"/>
        <family val="2"/>
        <scheme val="minor"/>
      </rPr>
      <t>152</t>
    </r>
    <r>
      <rPr>
        <sz val="10"/>
        <rFont val="Calibri"/>
        <family val="2"/>
        <scheme val="minor"/>
      </rPr>
      <t>Sm/</t>
    </r>
    <r>
      <rPr>
        <vertAlign val="superscript"/>
        <sz val="10"/>
        <rFont val="Calibri"/>
        <family val="2"/>
        <scheme val="minor"/>
      </rPr>
      <t>154</t>
    </r>
    <r>
      <rPr>
        <sz val="10"/>
        <rFont val="Calibri"/>
        <family val="2"/>
        <scheme val="minor"/>
      </rPr>
      <t xml:space="preserve">Sm also using the exponential law. Using the same isotopic analysis and normalization procedures above, we analyze the Geological Survey of Japan Nd isotope standard “Shin Etsu: J-Ndi-1” (Tanaka et al., 2000) which has a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 xml:space="preserve">Nd value of 0.512107 ±7 relative to a La Jolla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 xml:space="preserve">Nd value of 0.511850, when normalized to </t>
    </r>
    <r>
      <rPr>
        <vertAlign val="superscript"/>
        <sz val="10"/>
        <rFont val="Calibri"/>
        <family val="2"/>
        <scheme val="minor"/>
      </rPr>
      <t>146</t>
    </r>
    <r>
      <rPr>
        <sz val="10"/>
        <rFont val="Calibri"/>
        <family val="2"/>
        <scheme val="minor"/>
      </rPr>
      <t>Nd/</t>
    </r>
    <r>
      <rPr>
        <vertAlign val="superscript"/>
        <sz val="10"/>
        <rFont val="Calibri"/>
        <family val="2"/>
        <scheme val="minor"/>
      </rPr>
      <t>144</t>
    </r>
    <r>
      <rPr>
        <sz val="10"/>
        <rFont val="Calibri"/>
        <family val="2"/>
        <scheme val="minor"/>
      </rPr>
      <t xml:space="preserve">Nd = 0.7219. The value of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 xml:space="preserve">Nd determined for the JNdi-1 standard conducted during the analysis of the samples reported here was 0.512091 ±5 (2SE); the long-term average value is 0.512096 ±6 (1SD, n=17, past 1 year). Using the mixed </t>
    </r>
    <r>
      <rPr>
        <vertAlign val="superscript"/>
        <sz val="10"/>
        <rFont val="Calibri"/>
        <family val="2"/>
        <scheme val="minor"/>
      </rPr>
      <t>150</t>
    </r>
    <r>
      <rPr>
        <sz val="10"/>
        <rFont val="Calibri"/>
        <family val="2"/>
        <scheme val="minor"/>
      </rPr>
      <t>Nd-</t>
    </r>
    <r>
      <rPr>
        <vertAlign val="superscript"/>
        <sz val="10"/>
        <rFont val="Calibri"/>
        <family val="2"/>
        <scheme val="minor"/>
      </rPr>
      <t>149</t>
    </r>
    <r>
      <rPr>
        <sz val="10"/>
        <rFont val="Calibri"/>
        <family val="2"/>
        <scheme val="minor"/>
      </rPr>
      <t xml:space="preserve">Sm tracer, the measured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 xml:space="preserve">Nd ratios for the international rock standard BCR-1 range from 0.1380 to 0.1382, suggesting reproducibility for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 xml:space="preserve">Nd of ~±0.1% for real rock powders. The value of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Nd determined for BCR-1 is within the range of reported literature values by isotope dilution methods.</t>
    </r>
  </si>
  <si>
    <r>
      <t>147</t>
    </r>
    <r>
      <rPr>
        <b/>
        <sz val="10"/>
        <rFont val="Calibri"/>
        <family val="2"/>
        <scheme val="minor"/>
      </rPr>
      <t>Sm/</t>
    </r>
    <r>
      <rPr>
        <b/>
        <vertAlign val="superscript"/>
        <sz val="10"/>
        <rFont val="Calibri"/>
        <family val="2"/>
        <scheme val="minor"/>
      </rPr>
      <t>144</t>
    </r>
    <r>
      <rPr>
        <b/>
        <sz val="10"/>
        <rFont val="Calibri"/>
        <family val="2"/>
        <scheme val="minor"/>
      </rPr>
      <t>Nd</t>
    </r>
  </si>
  <si>
    <r>
      <t>143</t>
    </r>
    <r>
      <rPr>
        <b/>
        <sz val="10"/>
        <rFont val="Calibri"/>
        <family val="2"/>
        <scheme val="minor"/>
      </rPr>
      <t>Nd/</t>
    </r>
    <r>
      <rPr>
        <b/>
        <vertAlign val="superscript"/>
        <sz val="10"/>
        <rFont val="Calibri"/>
        <family val="2"/>
        <scheme val="minor"/>
      </rPr>
      <t>144</t>
    </r>
    <r>
      <rPr>
        <b/>
        <sz val="10"/>
        <rFont val="Calibri"/>
        <family val="2"/>
        <scheme val="minor"/>
      </rPr>
      <t>Nd</t>
    </r>
    <r>
      <rPr>
        <b/>
        <vertAlign val="subscript"/>
        <sz val="10"/>
        <rFont val="Calibri"/>
        <family val="2"/>
        <scheme val="minor"/>
      </rPr>
      <t>0</t>
    </r>
  </si>
  <si>
    <r>
      <t>143</t>
    </r>
    <r>
      <rPr>
        <b/>
        <sz val="10"/>
        <rFont val="Calibri"/>
        <family val="2"/>
        <scheme val="minor"/>
      </rPr>
      <t>Nd/</t>
    </r>
    <r>
      <rPr>
        <b/>
        <vertAlign val="superscript"/>
        <sz val="10"/>
        <rFont val="Calibri"/>
        <family val="2"/>
        <scheme val="minor"/>
      </rPr>
      <t>144</t>
    </r>
    <r>
      <rPr>
        <b/>
        <sz val="10"/>
        <rFont val="Calibri"/>
        <family val="2"/>
        <scheme val="minor"/>
      </rPr>
      <t>Nd</t>
    </r>
    <r>
      <rPr>
        <b/>
        <vertAlign val="subscript"/>
        <sz val="10"/>
        <rFont val="Calibri"/>
        <family val="2"/>
        <scheme val="minor"/>
      </rPr>
      <t>T</t>
    </r>
  </si>
  <si>
    <r>
      <t>T</t>
    </r>
    <r>
      <rPr>
        <b/>
        <vertAlign val="subscript"/>
        <sz val="10"/>
        <rFont val="Calibri"/>
        <family val="2"/>
        <scheme val="minor"/>
      </rPr>
      <t xml:space="preserve">DM </t>
    </r>
    <r>
      <rPr>
        <b/>
        <sz val="10"/>
        <rFont val="Calibri"/>
        <family val="2"/>
        <scheme val="minor"/>
      </rPr>
      <t>Ga</t>
    </r>
  </si>
  <si>
    <r>
      <t xml:space="preserve">* Uncertainty is 2 standard errors on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Nd</t>
    </r>
  </si>
  <si>
    <r>
      <t>T</t>
    </r>
    <r>
      <rPr>
        <vertAlign val="subscript"/>
        <sz val="10"/>
        <rFont val="Calibri"/>
        <family val="2"/>
        <scheme val="minor"/>
      </rPr>
      <t>DM</t>
    </r>
    <r>
      <rPr>
        <sz val="10"/>
        <rFont val="Calibri"/>
        <family val="2"/>
        <scheme val="minor"/>
      </rPr>
      <t xml:space="preserve"> uses the linear model of Goldstein et al. (1984)</t>
    </r>
  </si>
  <si>
    <r>
      <rPr>
        <b/>
        <sz val="11"/>
        <color theme="1"/>
        <rFont val="Calibri"/>
        <family val="2"/>
        <scheme val="minor"/>
      </rPr>
      <t>Table 1_1:</t>
    </r>
    <r>
      <rPr>
        <sz val="11"/>
        <color theme="1"/>
        <rFont val="Calibri"/>
        <family val="2"/>
        <scheme val="minor"/>
      </rPr>
      <t xml:space="preserve"> Sm-Nd results from the Manitoba Geological Survey 2020/2021 season.</t>
    </r>
  </si>
  <si>
    <t>Megacrystic granite gneiss</t>
  </si>
  <si>
    <t>Porphyritic granite gneiss</t>
  </si>
  <si>
    <t>Granite gneiss</t>
  </si>
  <si>
    <t>Porphyritic tonalite</t>
  </si>
  <si>
    <t>Porphyritic quartz diorite</t>
  </si>
  <si>
    <t>Volcaniclastic</t>
  </si>
  <si>
    <t>Pillowed basalt</t>
  </si>
  <si>
    <t>Greywacke (Burntwood group; aluminous)</t>
  </si>
  <si>
    <t>Hornblende arkose (Sickle group)</t>
  </si>
  <si>
    <t>Biotite arkose (Sickle group)</t>
  </si>
  <si>
    <r>
      <t xml:space="preserve">All samples relative to La Jolla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Nd = 0.511850</t>
    </r>
  </si>
  <si>
    <r>
      <rPr>
        <b/>
        <sz val="10"/>
        <rFont val="Symbol"/>
        <family val="1"/>
        <charset val="2"/>
      </rPr>
      <t>e</t>
    </r>
    <r>
      <rPr>
        <b/>
        <sz val="10"/>
        <rFont val="Calibri"/>
        <family val="2"/>
        <scheme val="minor"/>
      </rPr>
      <t>Nd</t>
    </r>
    <r>
      <rPr>
        <b/>
        <vertAlign val="subscript"/>
        <sz val="10"/>
        <rFont val="Calibri"/>
        <family val="2"/>
        <scheme val="minor"/>
      </rPr>
      <t>0</t>
    </r>
  </si>
  <si>
    <r>
      <rPr>
        <b/>
        <sz val="10"/>
        <rFont val="Symbol"/>
        <family val="1"/>
        <charset val="2"/>
      </rPr>
      <t xml:space="preserve"> e</t>
    </r>
    <r>
      <rPr>
        <b/>
        <sz val="10"/>
        <rFont val="Calibri"/>
        <family val="2"/>
        <scheme val="minor"/>
      </rPr>
      <t>Nd</t>
    </r>
    <r>
      <rPr>
        <b/>
        <vertAlign val="subscript"/>
        <sz val="10"/>
        <rFont val="Calibri"/>
        <family val="2"/>
        <scheme val="minor"/>
      </rPr>
      <t>T</t>
    </r>
  </si>
  <si>
    <t>Notes:</t>
  </si>
  <si>
    <t>nc</t>
  </si>
  <si>
    <r>
      <t>T</t>
    </r>
    <r>
      <rPr>
        <vertAlign val="subscript"/>
        <sz val="10"/>
        <rFont val="Calibri"/>
        <family val="2"/>
        <scheme val="minor"/>
      </rPr>
      <t>DM</t>
    </r>
    <r>
      <rPr>
        <sz val="10"/>
        <rFont val="Calibri"/>
        <family val="2"/>
        <scheme val="minor"/>
      </rPr>
      <t xml:space="preserve"> not calculated (nc) for samples with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Nd &gt; 0.14</t>
    </r>
  </si>
  <si>
    <r>
      <rPr>
        <b/>
        <sz val="11"/>
        <rFont val="Calibri"/>
        <family val="2"/>
        <scheme val="minor"/>
      </rPr>
      <t>Abbreviations:</t>
    </r>
    <r>
      <rPr>
        <sz val="11"/>
        <rFont val="Calibri"/>
        <family val="2"/>
        <scheme val="minor"/>
      </rPr>
      <t xml:space="preserve">                                                                                                                                                                                                        1SD, 1 (sigma) standard deviation; 2SE, 2 (sigma) standard error; CHUR, chondritic uniform reservoir; DM, depleted mantle; HDEHP, hydrogen di-ethylhexyl phosphate; ICP, inductively coupled plasma; MGS, Manitoba Geological Survey; n/a, not applicable; T, time.</t>
    </r>
  </si>
  <si>
    <r>
      <t>Manitoba Geological Survey 2021: Compilation of Sm-Nd isotope results from the Manitoba Geological Survey 2020/2021 season; Manitoba Agriculture and Resource Development, Manitoba Geological Survey, Data Repository Item DRI2021005, Microsoft</t>
    </r>
    <r>
      <rPr>
        <vertAlign val="superscript"/>
        <sz val="11"/>
        <color theme="1"/>
        <rFont val="Calibri"/>
        <family val="2"/>
        <scheme val="minor"/>
      </rPr>
      <t>®</t>
    </r>
    <r>
      <rPr>
        <sz val="11"/>
        <color theme="1"/>
        <rFont val="Calibri"/>
        <family val="2"/>
        <scheme val="minor"/>
      </rPr>
      <t xml:space="preserve"> Excel</t>
    </r>
    <r>
      <rPr>
        <vertAlign val="superscript"/>
        <sz val="11"/>
        <color theme="1"/>
        <rFont val="Calibri"/>
        <family val="2"/>
        <scheme val="minor"/>
      </rPr>
      <t>®</t>
    </r>
    <r>
      <rPr>
        <sz val="11"/>
        <color theme="1"/>
        <rFont val="Calibri"/>
        <family val="2"/>
        <scheme val="minor"/>
      </rPr>
      <t xml:space="preserve">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</si>
</sst>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0"/>
    <numFmt numFmtId="166" formatCode="0.0000"/>
    <numFmt numFmtId="167" formatCode="0.000"/>
  </numFmts>
  <fonts count="29">
    <font>
      <sz val="9"/>
      <name val="Geneva"/>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sz val="11"/>
      <name val="Calibri"/>
      <family val="2"/>
      <scheme val="minor"/>
    </font>
    <font>
      <b/>
      <sz val="11"/>
      <color theme="1"/>
      <name val="Calibri"/>
      <family val="2"/>
      <scheme val="minor"/>
    </font>
    <font>
      <b/>
      <sz val="12"/>
      <name val="Calibri"/>
      <family val="2"/>
      <scheme val="minor"/>
    </font>
    <font>
      <sz val="9"/>
      <name val="Calibri"/>
      <family val="2"/>
      <scheme val="minor"/>
    </font>
    <font>
      <b/>
      <sz val="14"/>
      <name val="Calibri"/>
      <family val="2"/>
      <scheme val="minor"/>
    </font>
    <font>
      <sz val="9"/>
      <color rgb="FF0070C0"/>
      <name val="Calibri"/>
      <family val="2"/>
      <scheme val="minor"/>
    </font>
    <font>
      <b/>
      <sz val="11"/>
      <name val="Calibri"/>
      <family val="2"/>
      <scheme val="minor"/>
    </font>
    <font>
      <b/>
      <sz val="11"/>
      <color rgb="FFFF0000"/>
      <name val="Calibri"/>
      <family val="2"/>
      <scheme val="minor"/>
    </font>
    <font>
      <sz val="10"/>
      <color theme="1"/>
      <name val="Calibri"/>
      <family val="2"/>
      <scheme val="minor"/>
    </font>
    <font>
      <vertAlign val="superscript"/>
      <sz val="11"/>
      <color theme="1"/>
      <name val="Calibri"/>
      <family val="2"/>
      <scheme val="minor"/>
    </font>
    <font>
      <sz val="9"/>
      <color indexed="10"/>
      <name val="Calibri"/>
      <family val="2"/>
      <scheme val="minor"/>
    </font>
    <font>
      <b/>
      <sz val="10"/>
      <name val="Calibri"/>
      <family val="2"/>
      <scheme val="minor"/>
    </font>
    <font>
      <b/>
      <sz val="10"/>
      <color rgb="FFFF0000"/>
      <name val="Calibri"/>
      <family val="2"/>
      <scheme val="minor"/>
    </font>
    <font>
      <sz val="10"/>
      <name val="Calibri"/>
      <family val="2"/>
      <scheme val="minor"/>
    </font>
    <font>
      <sz val="10"/>
      <color rgb="FFFF0000"/>
      <name val="Calibri"/>
      <family val="2"/>
      <scheme val="minor"/>
    </font>
    <font>
      <i/>
      <sz val="10"/>
      <color rgb="FFFF0000"/>
      <name val="Calibri"/>
      <family val="2"/>
      <scheme val="minor"/>
    </font>
    <font>
      <vertAlign val="subscript"/>
      <sz val="10"/>
      <color theme="1"/>
      <name val="Calibri"/>
      <family val="2"/>
      <scheme val="minor"/>
    </font>
    <font>
      <vertAlign val="superscript"/>
      <sz val="10"/>
      <name val="Calibri"/>
      <family val="2"/>
      <scheme val="minor"/>
    </font>
    <font>
      <vertAlign val="subscript"/>
      <sz val="10"/>
      <name val="Calibri"/>
      <family val="2"/>
      <scheme val="minor"/>
    </font>
    <font>
      <b/>
      <vertAlign val="superscript"/>
      <sz val="10"/>
      <name val="Calibri"/>
      <family val="2"/>
      <scheme val="minor"/>
    </font>
    <font>
      <b/>
      <vertAlign val="subscript"/>
      <sz val="10"/>
      <name val="Calibri"/>
      <family val="2"/>
      <scheme val="minor"/>
    </font>
    <font>
      <b/>
      <sz val="10"/>
      <name val="Symbol"/>
      <family val="1"/>
      <charset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5" fillId="0" borderId="0"/>
    <xf numFmtId="0" fontId="6" fillId="0" borderId="0"/>
  </cellStyleXfs>
  <cellXfs count="95">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10" fillId="0" borderId="0" xfId="0" applyFont="1"/>
    <xf numFmtId="0" fontId="9" fillId="2" borderId="2" xfId="0" applyFont="1" applyFill="1" applyBorder="1" applyAlignment="1">
      <alignment vertical="top" wrapText="1"/>
    </xf>
    <xf numFmtId="0" fontId="11" fillId="0" borderId="2" xfId="0" applyFont="1" applyFill="1" applyBorder="1" applyAlignment="1">
      <alignment vertical="top" wrapText="1"/>
    </xf>
    <xf numFmtId="0" fontId="11" fillId="2" borderId="2" xfId="0" applyFont="1" applyFill="1" applyBorder="1" applyAlignment="1">
      <alignment vertical="top" wrapText="1"/>
    </xf>
    <xf numFmtId="0" fontId="7" fillId="0" borderId="2" xfId="0" applyFont="1" applyFill="1" applyBorder="1" applyAlignment="1">
      <alignment vertical="top" wrapText="1"/>
    </xf>
    <xf numFmtId="0" fontId="12" fillId="0" borderId="0" xfId="0" applyFont="1"/>
    <xf numFmtId="0" fontId="10" fillId="0" borderId="0" xfId="0" applyFont="1" applyAlignment="1">
      <alignment wrapText="1"/>
    </xf>
    <xf numFmtId="0" fontId="13" fillId="0" borderId="2" xfId="0" applyFont="1" applyFill="1" applyBorder="1" applyAlignment="1">
      <alignment vertical="top" wrapText="1"/>
    </xf>
    <xf numFmtId="0" fontId="7" fillId="0" borderId="0" xfId="0" applyNumberFormat="1" applyFont="1" applyFill="1" applyAlignment="1">
      <alignment vertical="top" wrapText="1"/>
    </xf>
    <xf numFmtId="0" fontId="10" fillId="0" borderId="0" xfId="0" applyFont="1" applyAlignment="1">
      <alignment vertical="top" wrapText="1"/>
    </xf>
    <xf numFmtId="0" fontId="7" fillId="0" borderId="0" xfId="0" applyFont="1" applyAlignment="1">
      <alignment wrapText="1"/>
    </xf>
    <xf numFmtId="0" fontId="7" fillId="0" borderId="0" xfId="0" applyFont="1" applyFill="1" applyAlignment="1">
      <alignment vertical="top" wrapText="1"/>
    </xf>
    <xf numFmtId="0" fontId="17" fillId="0" borderId="0" xfId="0" applyFont="1" applyAlignment="1">
      <alignment vertical="top"/>
    </xf>
    <xf numFmtId="0" fontId="10" fillId="0" borderId="0" xfId="0" applyFont="1" applyAlignment="1">
      <alignment vertical="top"/>
    </xf>
    <xf numFmtId="0" fontId="7" fillId="2" borderId="2" xfId="0" applyFont="1" applyFill="1" applyBorder="1" applyAlignment="1">
      <alignment vertical="top" wrapText="1"/>
    </xf>
    <xf numFmtId="0" fontId="7" fillId="0" borderId="2" xfId="0" applyFont="1" applyBorder="1"/>
    <xf numFmtId="0" fontId="17" fillId="0" borderId="0" xfId="0" applyFont="1"/>
    <xf numFmtId="0" fontId="7" fillId="0" borderId="3" xfId="0" applyFont="1" applyBorder="1"/>
    <xf numFmtId="0" fontId="7" fillId="0" borderId="0" xfId="0" applyFont="1" applyBorder="1"/>
    <xf numFmtId="0" fontId="18" fillId="0" borderId="0" xfId="0" applyFont="1"/>
    <xf numFmtId="0" fontId="13" fillId="2" borderId="1" xfId="0" applyFont="1" applyFill="1" applyBorder="1" applyAlignment="1">
      <alignment vertical="top" wrapText="1"/>
    </xf>
    <xf numFmtId="0" fontId="19" fillId="0" borderId="0" xfId="0" applyFont="1" applyBorder="1"/>
    <xf numFmtId="0" fontId="20" fillId="0" borderId="0" xfId="0" applyFont="1"/>
    <xf numFmtId="0" fontId="18" fillId="0" borderId="0" xfId="0" applyFont="1" applyBorder="1"/>
    <xf numFmtId="0" fontId="20" fillId="0" borderId="0" xfId="0" applyFont="1" applyBorder="1"/>
    <xf numFmtId="0" fontId="20" fillId="0" borderId="0" xfId="0" applyFont="1" applyFill="1" applyBorder="1" applyAlignment="1">
      <alignment horizontal="left"/>
    </xf>
    <xf numFmtId="0" fontId="15" fillId="0" borderId="0" xfId="0" applyFont="1" applyFill="1" applyBorder="1" applyAlignment="1">
      <alignment horizontal="left"/>
    </xf>
    <xf numFmtId="0" fontId="20" fillId="0" borderId="0" xfId="0" applyFont="1" applyFill="1" applyBorder="1"/>
    <xf numFmtId="0" fontId="18" fillId="0" borderId="0" xfId="0" applyFont="1" applyFill="1" applyBorder="1" applyAlignment="1">
      <alignment vertical="top"/>
    </xf>
    <xf numFmtId="0" fontId="22" fillId="0" borderId="0" xfId="0" applyFont="1" applyFill="1" applyBorder="1" applyAlignment="1">
      <alignment horizontal="left"/>
    </xf>
    <xf numFmtId="0" fontId="15" fillId="0" borderId="0" xfId="0" applyFont="1" applyAlignment="1">
      <alignment horizontal="left" vertical="top" wrapText="1"/>
    </xf>
    <xf numFmtId="0" fontId="20" fillId="0" borderId="0" xfId="0" applyNumberFormat="1" applyFont="1" applyAlignment="1">
      <alignment wrapText="1"/>
    </xf>
    <xf numFmtId="0" fontId="18" fillId="0" borderId="0" xfId="0" applyFont="1" applyBorder="1" applyAlignment="1">
      <alignment vertical="top"/>
    </xf>
    <xf numFmtId="0" fontId="15" fillId="0" borderId="0" xfId="0" applyFont="1" applyFill="1" applyBorder="1" applyAlignment="1">
      <alignment horizontal="center" vertical="top"/>
    </xf>
    <xf numFmtId="0" fontId="22" fillId="0" borderId="0" xfId="0" applyFont="1" applyAlignment="1">
      <alignment horizontal="center"/>
    </xf>
    <xf numFmtId="0" fontId="15" fillId="0" borderId="0" xfId="0" applyFont="1"/>
    <xf numFmtId="0" fontId="22" fillId="0" borderId="0" xfId="0" applyFont="1"/>
    <xf numFmtId="0" fontId="22" fillId="0" borderId="0" xfId="0" applyFont="1" applyFill="1" applyBorder="1" applyAlignment="1">
      <alignment horizontal="left" wrapText="1"/>
    </xf>
    <xf numFmtId="0" fontId="19" fillId="0" borderId="0" xfId="0" applyFont="1" applyFill="1" applyBorder="1"/>
    <xf numFmtId="0" fontId="15" fillId="0" borderId="0" xfId="0" applyFont="1" applyFill="1" applyBorder="1"/>
    <xf numFmtId="0" fontId="19" fillId="0" borderId="0" xfId="0" applyFont="1"/>
    <xf numFmtId="0" fontId="20" fillId="0" borderId="0" xfId="0" applyNumberFormat="1" applyFont="1"/>
    <xf numFmtId="0" fontId="13" fillId="0" borderId="0" xfId="0" applyFont="1" applyBorder="1" applyAlignment="1">
      <alignment vertical="center"/>
    </xf>
    <xf numFmtId="166" fontId="20" fillId="0" borderId="0" xfId="1" applyNumberFormat="1" applyFont="1" applyBorder="1" applyAlignment="1">
      <alignment horizontal="center"/>
    </xf>
    <xf numFmtId="165" fontId="20" fillId="0" borderId="0" xfId="1" applyNumberFormat="1" applyFont="1" applyBorder="1" applyAlignment="1">
      <alignment horizontal="center"/>
    </xf>
    <xf numFmtId="164" fontId="20" fillId="0" borderId="0" xfId="0" applyNumberFormat="1" applyFont="1" applyBorder="1" applyAlignment="1">
      <alignment horizontal="center"/>
    </xf>
    <xf numFmtId="165" fontId="20" fillId="0" borderId="0" xfId="0" applyNumberFormat="1" applyFont="1" applyBorder="1" applyAlignment="1">
      <alignment horizontal="center"/>
    </xf>
    <xf numFmtId="2" fontId="20" fillId="0" borderId="0" xfId="0" applyNumberFormat="1" applyFont="1" applyBorder="1" applyAlignment="1">
      <alignment horizontal="center"/>
    </xf>
    <xf numFmtId="1" fontId="20" fillId="0" borderId="0" xfId="0" applyNumberFormat="1" applyFont="1" applyBorder="1" applyAlignment="1">
      <alignment horizontal="center"/>
    </xf>
    <xf numFmtId="166" fontId="26" fillId="0" borderId="0" xfId="0" applyNumberFormat="1" applyFont="1" applyBorder="1" applyAlignment="1">
      <alignment horizontal="center"/>
    </xf>
    <xf numFmtId="165" fontId="26" fillId="0" borderId="0" xfId="0" applyNumberFormat="1" applyFont="1" applyBorder="1" applyAlignment="1">
      <alignment horizontal="center"/>
    </xf>
    <xf numFmtId="0" fontId="20" fillId="0" borderId="0" xfId="0" applyFont="1" applyAlignment="1">
      <alignment horizontal="center"/>
    </xf>
    <xf numFmtId="17" fontId="18" fillId="0" borderId="4" xfId="0" applyNumberFormat="1" applyFont="1" applyFill="1" applyBorder="1" applyAlignment="1">
      <alignment horizontal="center" vertical="center"/>
    </xf>
    <xf numFmtId="0" fontId="18" fillId="0" borderId="4" xfId="0" applyFont="1" applyFill="1" applyBorder="1" applyAlignment="1">
      <alignment horizontal="center" vertical="center"/>
    </xf>
    <xf numFmtId="1" fontId="18" fillId="0" borderId="4" xfId="0" applyNumberFormat="1" applyFont="1" applyFill="1" applyBorder="1" applyAlignment="1">
      <alignment horizontal="center" vertical="center" wrapText="1"/>
    </xf>
    <xf numFmtId="2" fontId="18" fillId="0" borderId="4" xfId="0" applyNumberFormat="1" applyFont="1" applyBorder="1" applyAlignment="1">
      <alignment horizontal="center" vertical="center"/>
    </xf>
    <xf numFmtId="166" fontId="26" fillId="0" borderId="4" xfId="0" applyNumberFormat="1" applyFont="1" applyBorder="1" applyAlignment="1">
      <alignment horizontal="center" vertical="center"/>
    </xf>
    <xf numFmtId="165" fontId="26" fillId="0" borderId="4" xfId="0" applyNumberFormat="1" applyFont="1" applyBorder="1" applyAlignment="1">
      <alignment horizontal="center" vertical="center"/>
    </xf>
    <xf numFmtId="165" fontId="18" fillId="0" borderId="4" xfId="0" applyNumberFormat="1" applyFont="1" applyBorder="1" applyAlignment="1">
      <alignment horizontal="center" vertical="center"/>
    </xf>
    <xf numFmtId="0" fontId="18" fillId="0" borderId="4" xfId="0" applyFont="1" applyBorder="1" applyAlignment="1">
      <alignment horizontal="center" vertical="center"/>
    </xf>
    <xf numFmtId="1" fontId="18" fillId="0" borderId="4" xfId="0" applyNumberFormat="1" applyFont="1" applyBorder="1" applyAlignment="1">
      <alignment horizontal="center" vertical="center"/>
    </xf>
    <xf numFmtId="0" fontId="18" fillId="0" borderId="0" xfId="0" applyFont="1" applyBorder="1" applyAlignment="1">
      <alignment horizontal="center" vertical="center"/>
    </xf>
    <xf numFmtId="0" fontId="20" fillId="0" borderId="0" xfId="0" applyFont="1" applyBorder="1" applyAlignment="1">
      <alignment horizontal="left"/>
    </xf>
    <xf numFmtId="0" fontId="20" fillId="0" borderId="0" xfId="0" applyFont="1" applyBorder="1" applyAlignment="1">
      <alignment horizontal="center"/>
    </xf>
    <xf numFmtId="0" fontId="20" fillId="0" borderId="0" xfId="0" applyFont="1" applyBorder="1" applyAlignment="1">
      <alignment horizontal="center" vertical="center"/>
    </xf>
    <xf numFmtId="166" fontId="20" fillId="0" borderId="0" xfId="0" applyNumberFormat="1" applyFont="1" applyBorder="1" applyAlignment="1">
      <alignment horizontal="center"/>
    </xf>
    <xf numFmtId="164" fontId="20" fillId="0" borderId="0" xfId="0" applyNumberFormat="1" applyFont="1" applyFill="1" applyBorder="1" applyAlignment="1">
      <alignment horizontal="center"/>
    </xf>
    <xf numFmtId="165" fontId="20" fillId="0" borderId="0" xfId="0" applyNumberFormat="1" applyFont="1" applyFill="1" applyBorder="1" applyAlignment="1">
      <alignment horizontal="center"/>
    </xf>
    <xf numFmtId="2" fontId="20" fillId="0" borderId="0" xfId="0" applyNumberFormat="1" applyFont="1" applyFill="1" applyBorder="1" applyAlignment="1">
      <alignment horizontal="center"/>
    </xf>
    <xf numFmtId="167" fontId="20" fillId="0" borderId="0" xfId="0" applyNumberFormat="1" applyFont="1" applyBorder="1" applyAlignment="1">
      <alignment horizontal="center"/>
    </xf>
    <xf numFmtId="166" fontId="20" fillId="0" borderId="0" xfId="1" applyNumberFormat="1" applyFont="1" applyBorder="1" applyAlignment="1" applyProtection="1">
      <alignment horizontal="center"/>
    </xf>
    <xf numFmtId="0" fontId="15" fillId="0" borderId="5" xfId="0" applyFont="1" applyBorder="1" applyAlignment="1">
      <alignment horizontal="left"/>
    </xf>
    <xf numFmtId="0" fontId="20" fillId="0" borderId="5" xfId="0" applyFont="1" applyBorder="1" applyAlignment="1">
      <alignment horizontal="center"/>
    </xf>
    <xf numFmtId="1" fontId="20" fillId="0" borderId="5" xfId="0" applyNumberFormat="1" applyFont="1" applyBorder="1" applyAlignment="1">
      <alignment horizontal="center"/>
    </xf>
    <xf numFmtId="2" fontId="20" fillId="0" borderId="5" xfId="0" applyNumberFormat="1" applyFont="1" applyBorder="1" applyAlignment="1">
      <alignment horizontal="center"/>
    </xf>
    <xf numFmtId="166" fontId="20" fillId="0" borderId="5" xfId="1" applyNumberFormat="1" applyFont="1" applyBorder="1" applyAlignment="1">
      <alignment horizontal="center"/>
    </xf>
    <xf numFmtId="165" fontId="20" fillId="0" borderId="5" xfId="1" applyNumberFormat="1" applyFont="1" applyBorder="1" applyAlignment="1">
      <alignment horizontal="center"/>
    </xf>
    <xf numFmtId="164" fontId="20" fillId="0" borderId="5" xfId="0" applyNumberFormat="1" applyFont="1" applyBorder="1" applyAlignment="1">
      <alignment horizontal="center"/>
    </xf>
    <xf numFmtId="165" fontId="20" fillId="0" borderId="5" xfId="0" applyNumberFormat="1" applyFont="1" applyBorder="1" applyAlignment="1">
      <alignment horizontal="center"/>
    </xf>
    <xf numFmtId="0" fontId="15" fillId="0" borderId="0" xfId="0" applyFont="1" applyAlignment="1">
      <alignment horizontal="center"/>
    </xf>
    <xf numFmtId="49" fontId="20" fillId="0" borderId="0" xfId="0" applyNumberFormat="1" applyFont="1" applyFill="1" applyBorder="1" applyAlignment="1">
      <alignment horizontal="left"/>
    </xf>
    <xf numFmtId="0" fontId="20" fillId="0" borderId="0" xfId="0" applyFont="1" applyFill="1" applyBorder="1" applyAlignment="1">
      <alignment horizontal="center" wrapText="1"/>
    </xf>
    <xf numFmtId="0" fontId="20" fillId="0" borderId="0" xfId="0" applyFont="1" applyFill="1" applyBorder="1" applyAlignment="1">
      <alignment horizontal="center"/>
    </xf>
    <xf numFmtId="0" fontId="20" fillId="0" borderId="5" xfId="0" applyFont="1" applyFill="1" applyBorder="1" applyAlignment="1">
      <alignment horizontal="center"/>
    </xf>
    <xf numFmtId="49" fontId="20" fillId="0" borderId="0" xfId="0" applyNumberFormat="1" applyFont="1" applyFill="1" applyBorder="1" applyAlignment="1">
      <alignment horizontal="center"/>
    </xf>
    <xf numFmtId="0" fontId="15" fillId="0" borderId="0" xfId="0" applyFont="1" applyAlignment="1">
      <alignment horizontal="left"/>
    </xf>
    <xf numFmtId="0" fontId="2" fillId="0" borderId="2" xfId="0" applyFont="1" applyFill="1" applyBorder="1" applyAlignment="1">
      <alignment vertical="top" wrapText="1"/>
    </xf>
    <xf numFmtId="15" fontId="15" fillId="0" borderId="0" xfId="0" applyNumberFormat="1" applyFont="1" applyFill="1" applyBorder="1" applyAlignment="1">
      <alignment horizontal="left"/>
    </xf>
    <xf numFmtId="0" fontId="15" fillId="0" borderId="0" xfId="0" applyFont="1" applyBorder="1" applyAlignment="1">
      <alignment horizontal="left" vertical="center" wrapText="1"/>
    </xf>
    <xf numFmtId="0" fontId="20" fillId="0" borderId="0" xfId="0" applyNumberFormat="1" applyFont="1" applyAlignment="1">
      <alignment horizontal="left" vertical="top" wrapText="1"/>
    </xf>
    <xf numFmtId="0" fontId="3" fillId="0" borderId="0" xfId="0" applyFont="1" applyBorder="1" applyAlignment="1">
      <alignment horizontal="left" vertical="center" wrapText="1"/>
    </xf>
  </cellXfs>
  <cellStyles count="3">
    <cellStyle name="Normal" xfId="0" builtinId="0"/>
    <cellStyle name="Normal 2" xfId="2"/>
    <cellStyle name="Normal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a:extLst>
            <a:ext uri="{FF2B5EF4-FFF2-40B4-BE49-F238E27FC236}">
              <a16:creationId xmlns:a16="http://schemas.microsoft.com/office/drawing/2014/main" id="{00000000-0008-0000-0000-00000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4200525</xdr:colOff>
      <xdr:row>0</xdr:row>
      <xdr:rowOff>47625</xdr:rowOff>
    </xdr:from>
    <xdr:to>
      <xdr:col>0</xdr:col>
      <xdr:colOff>6067425</xdr:colOff>
      <xdr:row>1</xdr:row>
      <xdr:rowOff>209550</xdr:rowOff>
    </xdr:to>
    <xdr:pic>
      <xdr:nvPicPr>
        <xdr:cNvPr id="3"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tabSelected="1" zoomScaleNormal="100" workbookViewId="0"/>
  </sheetViews>
  <sheetFormatPr defaultRowHeight="12"/>
  <cols>
    <col min="1" max="1" width="99.5703125" style="4" customWidth="1"/>
    <col min="2" max="2" width="51.28515625" style="4" customWidth="1"/>
    <col min="3" max="16384" width="9.140625" style="4"/>
  </cols>
  <sheetData>
    <row r="1" spans="1:9" ht="15">
      <c r="A1" s="24" t="s">
        <v>18</v>
      </c>
    </row>
    <row r="2" spans="1:9" ht="15">
      <c r="A2" s="11" t="s">
        <v>111</v>
      </c>
    </row>
    <row r="3" spans="1:9" ht="15" customHeight="1">
      <c r="A3" s="5"/>
    </row>
    <row r="4" spans="1:9" ht="37.5">
      <c r="A4" s="6" t="s">
        <v>79</v>
      </c>
    </row>
    <row r="5" spans="1:9" ht="15" customHeight="1">
      <c r="A5" s="7"/>
    </row>
    <row r="6" spans="1:9" ht="15">
      <c r="A6" s="8" t="s">
        <v>69</v>
      </c>
      <c r="B6" s="9"/>
    </row>
    <row r="7" spans="1:9" ht="15">
      <c r="A7" s="8"/>
      <c r="B7" s="10"/>
    </row>
    <row r="8" spans="1:9" ht="45">
      <c r="A8" s="11" t="s">
        <v>110</v>
      </c>
      <c r="B8" s="92"/>
      <c r="C8" s="92"/>
      <c r="D8" s="92"/>
      <c r="E8" s="92"/>
      <c r="F8" s="92"/>
      <c r="G8" s="92"/>
      <c r="H8" s="92"/>
      <c r="I8" s="92"/>
    </row>
    <row r="9" spans="1:9" ht="15" customHeight="1">
      <c r="A9" s="11"/>
    </row>
    <row r="10" spans="1:9" ht="63" customHeight="1">
      <c r="A10" s="11" t="s">
        <v>141</v>
      </c>
    </row>
    <row r="11" spans="1:9" ht="15">
      <c r="A11" s="11"/>
    </row>
    <row r="12" spans="1:9" ht="105" customHeight="1">
      <c r="A12" s="8" t="s">
        <v>59</v>
      </c>
    </row>
    <row r="13" spans="1:9" ht="37.5" customHeight="1">
      <c r="A13" s="8" t="s">
        <v>19</v>
      </c>
    </row>
    <row r="14" spans="1:9" ht="47.25">
      <c r="A14" s="90" t="s">
        <v>142</v>
      </c>
    </row>
    <row r="15" spans="1:9" ht="15">
      <c r="A15" s="11"/>
    </row>
    <row r="16" spans="1:9" ht="15">
      <c r="A16" s="11" t="s">
        <v>112</v>
      </c>
    </row>
    <row r="17" spans="1:2" ht="15">
      <c r="A17" s="11"/>
    </row>
    <row r="18" spans="1:2" ht="15">
      <c r="A18" s="11" t="s">
        <v>57</v>
      </c>
    </row>
    <row r="19" spans="1:2" s="14" customFormat="1" ht="48" customHeight="1">
      <c r="A19" s="12" t="s">
        <v>70</v>
      </c>
      <c r="B19" s="13"/>
    </row>
    <row r="20" spans="1:2" s="14" customFormat="1" ht="32.25" customHeight="1">
      <c r="A20" s="15" t="s">
        <v>60</v>
      </c>
      <c r="B20" s="13"/>
    </row>
    <row r="21" spans="1:2" s="14" customFormat="1" ht="64.5" customHeight="1">
      <c r="A21" s="15" t="s">
        <v>71</v>
      </c>
    </row>
    <row r="22" spans="1:2" s="14" customFormat="1" ht="60">
      <c r="A22" s="15" t="s">
        <v>61</v>
      </c>
    </row>
    <row r="23" spans="1:2" s="14" customFormat="1" ht="48" customHeight="1">
      <c r="A23" s="15" t="s">
        <v>62</v>
      </c>
    </row>
    <row r="24" spans="1:2" s="14" customFormat="1" ht="61.5" customHeight="1">
      <c r="A24" s="15" t="s">
        <v>72</v>
      </c>
    </row>
    <row r="25" spans="1:2" s="17" customFormat="1" ht="90">
      <c r="A25" s="8" t="s">
        <v>80</v>
      </c>
      <c r="B25" s="16"/>
    </row>
    <row r="26" spans="1:2" ht="6.95" customHeight="1">
      <c r="A26" s="18"/>
    </row>
    <row r="27" spans="1:2" ht="15">
      <c r="A27" s="19" t="s">
        <v>52</v>
      </c>
      <c r="B27" s="20"/>
    </row>
    <row r="28" spans="1:2" ht="15">
      <c r="A28" s="19" t="s">
        <v>53</v>
      </c>
    </row>
    <row r="29" spans="1:2" ht="15">
      <c r="A29" s="19" t="s">
        <v>54</v>
      </c>
    </row>
    <row r="30" spans="1:2" ht="15">
      <c r="A30" s="19" t="s">
        <v>20</v>
      </c>
    </row>
    <row r="31" spans="1:2" ht="15">
      <c r="A31" s="21" t="s">
        <v>21</v>
      </c>
    </row>
    <row r="32" spans="1:2" ht="15">
      <c r="A32" s="22"/>
    </row>
    <row r="38" spans="1:1" ht="12.75">
      <c r="A38" s="23"/>
    </row>
  </sheetData>
  <mergeCells count="1">
    <mergeCell ref="B8:I8"/>
  </mergeCells>
  <phoneticPr fontId="4" type="noConversion"/>
  <pageMargins left="0.75" right="0.75" top="0.7" bottom="0.7" header="0.5" footer="0.5"/>
  <pageSetup fitToHeight="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heetViews>
  <sheetFormatPr defaultColWidth="9.140625" defaultRowHeight="12.75"/>
  <cols>
    <col min="1" max="1" width="36.5703125" style="26" customWidth="1"/>
    <col min="2" max="2" width="82.140625" style="26" customWidth="1"/>
    <col min="3" max="3" width="45.28515625" style="26" customWidth="1"/>
    <col min="4" max="4" width="33.42578125" style="26" customWidth="1"/>
    <col min="5" max="16384" width="9.140625" style="26"/>
  </cols>
  <sheetData>
    <row r="1" spans="1:5" ht="23.25" customHeight="1">
      <c r="A1" s="46" t="s">
        <v>45</v>
      </c>
      <c r="B1" s="25"/>
    </row>
    <row r="2" spans="1:5">
      <c r="A2" s="27" t="s">
        <v>38</v>
      </c>
      <c r="B2" s="28"/>
    </row>
    <row r="3" spans="1:5">
      <c r="A3" s="28" t="s">
        <v>25</v>
      </c>
      <c r="B3" s="29" t="s">
        <v>116</v>
      </c>
    </row>
    <row r="4" spans="1:5">
      <c r="A4" s="28" t="s">
        <v>26</v>
      </c>
      <c r="B4" s="30" t="s">
        <v>79</v>
      </c>
    </row>
    <row r="5" spans="1:5">
      <c r="A5" s="28" t="s">
        <v>33</v>
      </c>
      <c r="B5" s="30" t="s">
        <v>34</v>
      </c>
    </row>
    <row r="6" spans="1:5">
      <c r="A6" s="28" t="s">
        <v>42</v>
      </c>
      <c r="B6" s="91">
        <v>42811</v>
      </c>
    </row>
    <row r="7" spans="1:5">
      <c r="A7" s="28" t="s">
        <v>27</v>
      </c>
      <c r="B7" s="30" t="s">
        <v>114</v>
      </c>
    </row>
    <row r="8" spans="1:5">
      <c r="A8" s="28" t="s">
        <v>41</v>
      </c>
      <c r="B8" s="30" t="s">
        <v>34</v>
      </c>
    </row>
    <row r="9" spans="1:5">
      <c r="A9" s="28" t="s">
        <v>28</v>
      </c>
      <c r="B9" s="30">
        <v>20</v>
      </c>
    </row>
    <row r="10" spans="1:5">
      <c r="A10" s="28" t="s">
        <v>29</v>
      </c>
      <c r="B10" s="29" t="s">
        <v>109</v>
      </c>
    </row>
    <row r="11" spans="1:5">
      <c r="A11" s="28" t="s">
        <v>30</v>
      </c>
      <c r="B11" s="29" t="s">
        <v>115</v>
      </c>
    </row>
    <row r="12" spans="1:5">
      <c r="A12" s="31" t="s">
        <v>43</v>
      </c>
      <c r="B12" s="30" t="s">
        <v>37</v>
      </c>
    </row>
    <row r="13" spans="1:5">
      <c r="A13" s="31"/>
      <c r="B13" s="30"/>
    </row>
    <row r="14" spans="1:5" ht="14.25" customHeight="1">
      <c r="A14" s="32" t="s">
        <v>47</v>
      </c>
      <c r="B14" s="33"/>
    </row>
    <row r="15" spans="1:5" ht="226.5" customHeight="1">
      <c r="A15" s="93" t="s">
        <v>117</v>
      </c>
      <c r="B15" s="93"/>
      <c r="E15" s="23"/>
    </row>
    <row r="16" spans="1:5" ht="17.25" customHeight="1">
      <c r="A16" s="34"/>
      <c r="B16" s="34"/>
      <c r="C16" s="35"/>
      <c r="E16" s="23"/>
    </row>
    <row r="17" spans="1:4" ht="15.75" customHeight="1">
      <c r="A17" s="36" t="s">
        <v>39</v>
      </c>
      <c r="B17" s="37" t="s">
        <v>46</v>
      </c>
      <c r="C17" s="38"/>
      <c r="D17" s="38"/>
    </row>
    <row r="18" spans="1:4">
      <c r="A18" s="28" t="s">
        <v>31</v>
      </c>
      <c r="B18" s="39" t="s">
        <v>75</v>
      </c>
      <c r="C18" s="33"/>
      <c r="D18" s="33"/>
    </row>
    <row r="19" spans="1:4">
      <c r="A19" s="28" t="s">
        <v>40</v>
      </c>
      <c r="B19" s="30" t="s">
        <v>44</v>
      </c>
      <c r="C19" s="33"/>
      <c r="D19" s="33"/>
    </row>
    <row r="20" spans="1:4">
      <c r="A20" s="28" t="s">
        <v>32</v>
      </c>
      <c r="B20" s="30" t="s">
        <v>73</v>
      </c>
      <c r="C20" s="33"/>
      <c r="D20" s="33"/>
    </row>
    <row r="21" spans="1:4" ht="15.75" customHeight="1">
      <c r="A21" s="28" t="s">
        <v>48</v>
      </c>
      <c r="B21" s="39" t="s">
        <v>113</v>
      </c>
      <c r="C21" s="40"/>
      <c r="D21" s="41"/>
    </row>
    <row r="22" spans="1:4">
      <c r="A22" s="28" t="s">
        <v>35</v>
      </c>
      <c r="B22" s="30" t="s">
        <v>74</v>
      </c>
      <c r="C22" s="33"/>
      <c r="D22" s="33"/>
    </row>
    <row r="23" spans="1:4">
      <c r="A23" s="28" t="s">
        <v>36</v>
      </c>
      <c r="B23" s="30" t="s">
        <v>56</v>
      </c>
      <c r="C23" s="33"/>
      <c r="D23" s="33"/>
    </row>
    <row r="24" spans="1:4">
      <c r="A24" s="42"/>
      <c r="B24" s="43"/>
    </row>
    <row r="25" spans="1:4">
      <c r="A25" s="44"/>
      <c r="B25" s="39"/>
    </row>
    <row r="26" spans="1:4">
      <c r="A26" s="28"/>
    </row>
    <row r="27" spans="1:4">
      <c r="A27" s="28"/>
    </row>
    <row r="28" spans="1:4">
      <c r="A28" s="28"/>
    </row>
    <row r="29" spans="1:4">
      <c r="A29" s="23"/>
    </row>
    <row r="30" spans="1:4">
      <c r="A30" s="45"/>
    </row>
    <row r="31" spans="1:4">
      <c r="A31" s="45"/>
    </row>
    <row r="32" spans="1:4">
      <c r="A32" s="45"/>
    </row>
    <row r="34" spans="1:2">
      <c r="B34" s="40"/>
    </row>
    <row r="41" spans="1:2">
      <c r="A41" s="28"/>
    </row>
    <row r="42" spans="1:2">
      <c r="A42" s="28"/>
    </row>
    <row r="43" spans="1:2">
      <c r="B43" s="40"/>
    </row>
    <row r="44" spans="1:2">
      <c r="B44" s="40"/>
    </row>
    <row r="45" spans="1:2">
      <c r="B45" s="40"/>
    </row>
    <row r="46" spans="1:2">
      <c r="B46" s="40"/>
    </row>
  </sheetData>
  <mergeCells count="1">
    <mergeCell ref="A15: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sqref="A1:H1"/>
    </sheetView>
  </sheetViews>
  <sheetFormatPr defaultColWidth="9.140625" defaultRowHeight="12.75"/>
  <cols>
    <col min="1" max="1" width="20.42578125" style="55" customWidth="1"/>
    <col min="2" max="2" width="18.140625" style="55" customWidth="1"/>
    <col min="3" max="3" width="12.5703125" style="55" customWidth="1"/>
    <col min="4" max="4" width="13.140625" style="55" customWidth="1"/>
    <col min="5" max="5" width="14.140625" style="55" customWidth="1"/>
    <col min="6" max="6" width="39.42578125" style="55" customWidth="1"/>
    <col min="7" max="7" width="16.140625" style="55" customWidth="1"/>
    <col min="8" max="8" width="11.5703125" style="55" customWidth="1"/>
    <col min="9" max="9" width="12.28515625" style="55" customWidth="1"/>
    <col min="10" max="11" width="12" style="55" customWidth="1"/>
    <col min="12" max="12" width="10.5703125" style="55" customWidth="1"/>
    <col min="13" max="13" width="12.140625" style="55" customWidth="1"/>
    <col min="14" max="15" width="9.140625" style="55"/>
    <col min="16" max="16" width="15.5703125" style="55" customWidth="1"/>
    <col min="17" max="17" width="9.85546875" style="55" customWidth="1"/>
    <col min="18" max="16384" width="9.140625" style="26"/>
  </cols>
  <sheetData>
    <row r="1" spans="1:17" ht="23.45" customHeight="1">
      <c r="A1" s="94" t="s">
        <v>124</v>
      </c>
      <c r="B1" s="94"/>
      <c r="C1" s="94"/>
      <c r="D1" s="94"/>
      <c r="E1" s="94"/>
      <c r="F1" s="94"/>
      <c r="G1" s="94"/>
      <c r="H1" s="94"/>
      <c r="I1" s="53"/>
      <c r="J1" s="54"/>
    </row>
    <row r="2" spans="1:17" s="65" customFormat="1" ht="22.15" customHeight="1">
      <c r="A2" s="56" t="s">
        <v>58</v>
      </c>
      <c r="B2" s="56" t="s">
        <v>65</v>
      </c>
      <c r="C2" s="57" t="s">
        <v>49</v>
      </c>
      <c r="D2" s="58" t="s">
        <v>50</v>
      </c>
      <c r="E2" s="58" t="s">
        <v>51</v>
      </c>
      <c r="F2" s="58" t="s">
        <v>55</v>
      </c>
      <c r="G2" s="59" t="s">
        <v>63</v>
      </c>
      <c r="H2" s="59" t="s">
        <v>64</v>
      </c>
      <c r="I2" s="60" t="s">
        <v>118</v>
      </c>
      <c r="J2" s="61" t="s">
        <v>119</v>
      </c>
      <c r="K2" s="62" t="s">
        <v>76</v>
      </c>
      <c r="L2" s="62" t="s">
        <v>136</v>
      </c>
      <c r="M2" s="61" t="s">
        <v>120</v>
      </c>
      <c r="N2" s="63" t="s">
        <v>121</v>
      </c>
      <c r="O2" s="64" t="s">
        <v>77</v>
      </c>
      <c r="P2" s="63" t="s">
        <v>78</v>
      </c>
      <c r="Q2" s="64" t="s">
        <v>137</v>
      </c>
    </row>
    <row r="3" spans="1:17" s="68" customFormat="1" ht="11.45" customHeight="1">
      <c r="A3" s="66" t="s">
        <v>81</v>
      </c>
      <c r="B3" s="67" t="s">
        <v>66</v>
      </c>
      <c r="C3" s="67">
        <v>14</v>
      </c>
      <c r="D3" s="52">
        <v>479752</v>
      </c>
      <c r="E3" s="52">
        <v>6014942</v>
      </c>
      <c r="F3" s="85" t="s">
        <v>102</v>
      </c>
      <c r="G3" s="49">
        <v>31.078715219694875</v>
      </c>
      <c r="H3" s="52">
        <v>321.91028113700401</v>
      </c>
      <c r="I3" s="47">
        <v>5.8376416530890297E-2</v>
      </c>
      <c r="J3" s="48">
        <v>0.51108449148277335</v>
      </c>
      <c r="K3" s="48">
        <v>8.3266857631792876E-6</v>
      </c>
      <c r="L3" s="49">
        <f t="shared" ref="L3:L22" si="0">((J3/0.512638)-1)*10000</f>
        <v>-30.30420135118117</v>
      </c>
      <c r="M3" s="50">
        <f t="shared" ref="M3:M22" si="1">J3-(I3*(EXP(0.00000000000654*O3*1000000)-1))</f>
        <v>0.51035458058639038</v>
      </c>
      <c r="N3" s="51">
        <f t="shared" ref="N3:N22" si="2">IF(I3&gt;0.14,"N/A",LN((0.513163-J3)/(0.2137-I3)+1)*(1/0.00000000000654)/1000000000)</f>
        <v>2.0325765543172003</v>
      </c>
      <c r="O3" s="52">
        <v>1900</v>
      </c>
      <c r="P3" s="50">
        <f t="shared" ref="P3:P22" si="3">0.512638-(0.1967*(EXP(0.00000000000654*O3*1000000)-1))</f>
        <v>0.51017855692605674</v>
      </c>
      <c r="Q3" s="49">
        <f t="shared" ref="Q3:Q22" si="4">((M3/P3)-1)*10000</f>
        <v>3.4502363524291368</v>
      </c>
    </row>
    <row r="4" spans="1:17" s="68" customFormat="1">
      <c r="A4" s="66" t="s">
        <v>82</v>
      </c>
      <c r="B4" s="67" t="s">
        <v>101</v>
      </c>
      <c r="C4" s="67">
        <v>14</v>
      </c>
      <c r="D4" s="52">
        <v>642765</v>
      </c>
      <c r="E4" s="52">
        <v>5798330</v>
      </c>
      <c r="F4" s="67" t="s">
        <v>125</v>
      </c>
      <c r="G4" s="51">
        <v>4.3205890576495243</v>
      </c>
      <c r="H4" s="49">
        <v>22.103184210857513</v>
      </c>
      <c r="I4" s="47">
        <v>0.11819451984352897</v>
      </c>
      <c r="J4" s="48">
        <v>0.51121518755345285</v>
      </c>
      <c r="K4" s="48">
        <v>7.9843487259839672E-6</v>
      </c>
      <c r="L4" s="49">
        <f t="shared" si="0"/>
        <v>-27.754720612735984</v>
      </c>
      <c r="M4" s="50">
        <f t="shared" si="1"/>
        <v>0.50910957296230308</v>
      </c>
      <c r="N4" s="51">
        <f t="shared" si="2"/>
        <v>3.0870922506790772</v>
      </c>
      <c r="O4" s="52">
        <v>2700</v>
      </c>
      <c r="P4" s="50">
        <f t="shared" si="3"/>
        <v>0.50913382408196706</v>
      </c>
      <c r="Q4" s="49">
        <f t="shared" si="4"/>
        <v>-0.47632112652684633</v>
      </c>
    </row>
    <row r="5" spans="1:17" s="68" customFormat="1">
      <c r="A5" s="66" t="s">
        <v>83</v>
      </c>
      <c r="B5" s="67" t="s">
        <v>101</v>
      </c>
      <c r="C5" s="67">
        <v>14</v>
      </c>
      <c r="D5" s="52">
        <v>653008</v>
      </c>
      <c r="E5" s="52">
        <v>5756970</v>
      </c>
      <c r="F5" s="67" t="s">
        <v>126</v>
      </c>
      <c r="G5" s="51">
        <v>2.6296834725655684</v>
      </c>
      <c r="H5" s="49">
        <v>16.634097448864527</v>
      </c>
      <c r="I5" s="47">
        <v>9.5590219288711836E-2</v>
      </c>
      <c r="J5" s="48">
        <v>0.51088427591391627</v>
      </c>
      <c r="K5" s="48">
        <v>9.4025726551486179E-6</v>
      </c>
      <c r="L5" s="49">
        <f t="shared" si="0"/>
        <v>-34.209794944654035</v>
      </c>
      <c r="M5" s="50">
        <f t="shared" si="1"/>
        <v>0.50918135296307232</v>
      </c>
      <c r="N5" s="51">
        <f t="shared" si="2"/>
        <v>2.9219443788847488</v>
      </c>
      <c r="O5" s="52">
        <v>2700</v>
      </c>
      <c r="P5" s="50">
        <f t="shared" si="3"/>
        <v>0.50913382408196706</v>
      </c>
      <c r="Q5" s="49">
        <f t="shared" si="4"/>
        <v>0.93352432812610076</v>
      </c>
    </row>
    <row r="6" spans="1:17" s="68" customFormat="1">
      <c r="A6" s="66" t="s">
        <v>84</v>
      </c>
      <c r="B6" s="67" t="s">
        <v>101</v>
      </c>
      <c r="C6" s="67">
        <v>14</v>
      </c>
      <c r="D6" s="52">
        <v>670593</v>
      </c>
      <c r="E6" s="52">
        <v>5712060</v>
      </c>
      <c r="F6" s="67" t="s">
        <v>127</v>
      </c>
      <c r="G6" s="51">
        <v>2.8083286460921992</v>
      </c>
      <c r="H6" s="49">
        <v>19.234437028916329</v>
      </c>
      <c r="I6" s="47">
        <v>8.8283119965335388E-2</v>
      </c>
      <c r="J6" s="48">
        <v>0.51070196653964983</v>
      </c>
      <c r="K6" s="48">
        <v>6.1259423362987107E-6</v>
      </c>
      <c r="L6" s="49">
        <f t="shared" si="0"/>
        <v>-37.766093429481003</v>
      </c>
      <c r="M6" s="50">
        <f t="shared" si="1"/>
        <v>0.50912921827858559</v>
      </c>
      <c r="N6" s="51">
        <f t="shared" si="2"/>
        <v>2.9713729778858524</v>
      </c>
      <c r="O6" s="52">
        <v>2700</v>
      </c>
      <c r="P6" s="50">
        <f t="shared" si="3"/>
        <v>0.50913382408196706</v>
      </c>
      <c r="Q6" s="49">
        <f t="shared" si="4"/>
        <v>-9.0463512020244607E-2</v>
      </c>
    </row>
    <row r="7" spans="1:17" s="68" customFormat="1">
      <c r="A7" s="66" t="s">
        <v>85</v>
      </c>
      <c r="B7" s="67" t="s">
        <v>101</v>
      </c>
      <c r="C7" s="67">
        <v>14</v>
      </c>
      <c r="D7" s="52">
        <v>696422</v>
      </c>
      <c r="E7" s="52">
        <v>5671790</v>
      </c>
      <c r="F7" s="67" t="s">
        <v>128</v>
      </c>
      <c r="G7" s="51">
        <v>1.4995081524498892</v>
      </c>
      <c r="H7" s="51">
        <v>8.7775395680406181</v>
      </c>
      <c r="I7" s="47">
        <v>0.10329641705645826</v>
      </c>
      <c r="J7" s="48">
        <v>0.51082284719413662</v>
      </c>
      <c r="K7" s="48">
        <v>1.0404517799887693E-5</v>
      </c>
      <c r="L7" s="49">
        <f t="shared" si="0"/>
        <v>-35.408081450525316</v>
      </c>
      <c r="M7" s="50">
        <f t="shared" si="1"/>
        <v>0.50898263968489244</v>
      </c>
      <c r="N7" s="51">
        <f t="shared" si="2"/>
        <v>3.2071606361827873</v>
      </c>
      <c r="O7" s="52">
        <v>2700</v>
      </c>
      <c r="P7" s="50">
        <f t="shared" si="3"/>
        <v>0.50913382408196706</v>
      </c>
      <c r="Q7" s="49">
        <f t="shared" si="4"/>
        <v>-2.9694431979099267</v>
      </c>
    </row>
    <row r="8" spans="1:17" s="68" customFormat="1">
      <c r="A8" s="66" t="s">
        <v>86</v>
      </c>
      <c r="B8" s="67" t="s">
        <v>101</v>
      </c>
      <c r="C8" s="67">
        <v>14</v>
      </c>
      <c r="D8" s="52">
        <v>671997</v>
      </c>
      <c r="E8" s="52">
        <v>5706460</v>
      </c>
      <c r="F8" s="67" t="s">
        <v>129</v>
      </c>
      <c r="G8" s="51">
        <v>1.9396514515144598</v>
      </c>
      <c r="H8" s="49">
        <v>10.466854259695408</v>
      </c>
      <c r="I8" s="47">
        <v>0.11205125913469242</v>
      </c>
      <c r="J8" s="48">
        <v>0.5111829152710301</v>
      </c>
      <c r="K8" s="48">
        <v>1.123371764068281E-5</v>
      </c>
      <c r="L8" s="49">
        <f t="shared" si="0"/>
        <v>-28.384254170973342</v>
      </c>
      <c r="M8" s="50">
        <f t="shared" si="1"/>
        <v>0.50918674178935719</v>
      </c>
      <c r="N8" s="51">
        <f t="shared" si="2"/>
        <v>2.9499048035805298</v>
      </c>
      <c r="O8" s="52">
        <v>2700</v>
      </c>
      <c r="P8" s="50">
        <f t="shared" si="3"/>
        <v>0.50913382408196706</v>
      </c>
      <c r="Q8" s="49">
        <f t="shared" si="4"/>
        <v>1.0393673507258505</v>
      </c>
    </row>
    <row r="9" spans="1:17" s="68" customFormat="1">
      <c r="A9" s="66" t="s">
        <v>87</v>
      </c>
      <c r="B9" s="67" t="s">
        <v>68</v>
      </c>
      <c r="C9" s="67">
        <v>14</v>
      </c>
      <c r="D9" s="52">
        <v>412573</v>
      </c>
      <c r="E9" s="52">
        <v>6307761</v>
      </c>
      <c r="F9" s="67" t="s">
        <v>103</v>
      </c>
      <c r="G9" s="51">
        <v>7.7497200355567335</v>
      </c>
      <c r="H9" s="49">
        <v>42.362991936460915</v>
      </c>
      <c r="I9" s="69">
        <v>0.11061362138694959</v>
      </c>
      <c r="J9" s="50">
        <v>0.51176899668276743</v>
      </c>
      <c r="K9" s="50">
        <v>6.0190937577237454E-6</v>
      </c>
      <c r="L9" s="49">
        <f t="shared" si="0"/>
        <v>-16.951597759679025</v>
      </c>
      <c r="M9" s="50">
        <f t="shared" si="1"/>
        <v>0.51038593666749588</v>
      </c>
      <c r="N9" s="51">
        <f t="shared" si="2"/>
        <v>2.0538313405059339</v>
      </c>
      <c r="O9" s="52">
        <v>1900</v>
      </c>
      <c r="P9" s="50">
        <f t="shared" si="3"/>
        <v>0.51017855692605674</v>
      </c>
      <c r="Q9" s="49">
        <f t="shared" si="4"/>
        <v>4.0648462900638727</v>
      </c>
    </row>
    <row r="10" spans="1:17" s="68" customFormat="1">
      <c r="A10" s="66" t="s">
        <v>88</v>
      </c>
      <c r="B10" s="67" t="s">
        <v>68</v>
      </c>
      <c r="C10" s="67">
        <v>14</v>
      </c>
      <c r="D10" s="52">
        <v>412075.95</v>
      </c>
      <c r="E10" s="52">
        <v>6307467.4299999997</v>
      </c>
      <c r="F10" s="67" t="s">
        <v>104</v>
      </c>
      <c r="G10" s="51">
        <v>9.6170692920589786</v>
      </c>
      <c r="H10" s="49">
        <v>50.499501603221375</v>
      </c>
      <c r="I10" s="47">
        <v>0.11515024748911185</v>
      </c>
      <c r="J10" s="48">
        <v>0.511821227366836</v>
      </c>
      <c r="K10" s="48">
        <v>7.5114897621204582E-6</v>
      </c>
      <c r="L10" s="49">
        <f t="shared" si="0"/>
        <v>-15.932736807728887</v>
      </c>
      <c r="M10" s="50">
        <f t="shared" si="1"/>
        <v>0.5103814435404509</v>
      </c>
      <c r="N10" s="51">
        <f t="shared" si="2"/>
        <v>2.0677869071172492</v>
      </c>
      <c r="O10" s="52">
        <v>1900</v>
      </c>
      <c r="P10" s="50">
        <f t="shared" si="3"/>
        <v>0.51017855692605674</v>
      </c>
      <c r="Q10" s="49">
        <f t="shared" si="4"/>
        <v>3.9767765939946464</v>
      </c>
    </row>
    <row r="11" spans="1:17" s="68" customFormat="1">
      <c r="A11" s="66" t="s">
        <v>89</v>
      </c>
      <c r="B11" s="67" t="s">
        <v>68</v>
      </c>
      <c r="C11" s="67">
        <v>14</v>
      </c>
      <c r="D11" s="52">
        <v>411172.22999999899</v>
      </c>
      <c r="E11" s="52">
        <v>6301516.8099999903</v>
      </c>
      <c r="F11" s="67" t="s">
        <v>105</v>
      </c>
      <c r="G11" s="51">
        <v>9.5848709039374622</v>
      </c>
      <c r="H11" s="49">
        <v>37.43772164921954</v>
      </c>
      <c r="I11" s="69">
        <v>0.15480539053794756</v>
      </c>
      <c r="J11" s="50">
        <v>0.51230381521559509</v>
      </c>
      <c r="K11" s="50">
        <v>8.0943278041432038E-6</v>
      </c>
      <c r="L11" s="49">
        <f t="shared" si="0"/>
        <v>-6.5189233807272373</v>
      </c>
      <c r="M11" s="50">
        <f t="shared" si="1"/>
        <v>0.51036820237590197</v>
      </c>
      <c r="N11" s="51" t="s">
        <v>139</v>
      </c>
      <c r="O11" s="52">
        <v>1900</v>
      </c>
      <c r="P11" s="50">
        <f t="shared" si="3"/>
        <v>0.51017855692605674</v>
      </c>
      <c r="Q11" s="49">
        <f t="shared" si="4"/>
        <v>3.7172367844684473</v>
      </c>
    </row>
    <row r="12" spans="1:17" s="68" customFormat="1">
      <c r="A12" s="66" t="s">
        <v>90</v>
      </c>
      <c r="B12" s="67" t="s">
        <v>68</v>
      </c>
      <c r="C12" s="67">
        <v>14</v>
      </c>
      <c r="D12" s="52">
        <v>411316.7</v>
      </c>
      <c r="E12" s="52">
        <v>6306260.54</v>
      </c>
      <c r="F12" s="67" t="s">
        <v>106</v>
      </c>
      <c r="G12" s="51">
        <v>3.5000000808100236</v>
      </c>
      <c r="H12" s="49">
        <v>17.991701089708972</v>
      </c>
      <c r="I12" s="69">
        <v>0.11762646612619901</v>
      </c>
      <c r="J12" s="50">
        <v>0.51182708628226614</v>
      </c>
      <c r="K12" s="50">
        <v>9.6955809132265962E-6</v>
      </c>
      <c r="L12" s="70">
        <f t="shared" si="0"/>
        <v>-15.818447281198411</v>
      </c>
      <c r="M12" s="71">
        <f t="shared" si="1"/>
        <v>0.51035634099794225</v>
      </c>
      <c r="N12" s="72">
        <f t="shared" si="2"/>
        <v>2.1115179962672794</v>
      </c>
      <c r="O12" s="52">
        <v>1900</v>
      </c>
      <c r="P12" s="71">
        <f t="shared" si="3"/>
        <v>0.51017855692605674</v>
      </c>
      <c r="Q12" s="70">
        <f t="shared" si="4"/>
        <v>3.4847421451167371</v>
      </c>
    </row>
    <row r="13" spans="1:17" s="68" customFormat="1">
      <c r="A13" s="66" t="s">
        <v>91</v>
      </c>
      <c r="B13" s="67" t="s">
        <v>67</v>
      </c>
      <c r="C13" s="67">
        <v>14</v>
      </c>
      <c r="D13" s="52">
        <v>342492.89</v>
      </c>
      <c r="E13" s="52">
        <v>6220718.21</v>
      </c>
      <c r="F13" s="67" t="s">
        <v>130</v>
      </c>
      <c r="G13" s="73">
        <v>4.0948147228515532</v>
      </c>
      <c r="H13" s="49">
        <v>19.120351855443531</v>
      </c>
      <c r="I13" s="69">
        <v>0.12949338947128755</v>
      </c>
      <c r="J13" s="50">
        <v>0.51186706859586517</v>
      </c>
      <c r="K13" s="50">
        <v>6.4150917569617085E-6</v>
      </c>
      <c r="L13" s="49">
        <f t="shared" si="0"/>
        <v>-15.038514587971674</v>
      </c>
      <c r="M13" s="50">
        <f t="shared" si="1"/>
        <v>0.51024794495653314</v>
      </c>
      <c r="N13" s="51">
        <f t="shared" si="2"/>
        <v>2.3352718196920343</v>
      </c>
      <c r="O13" s="52">
        <v>1900</v>
      </c>
      <c r="P13" s="50">
        <f t="shared" si="3"/>
        <v>0.51017855692605674</v>
      </c>
      <c r="Q13" s="49">
        <f t="shared" si="4"/>
        <v>1.3600734396690406</v>
      </c>
    </row>
    <row r="14" spans="1:17" s="68" customFormat="1">
      <c r="A14" s="66" t="s">
        <v>92</v>
      </c>
      <c r="B14" s="67" t="s">
        <v>67</v>
      </c>
      <c r="C14" s="67">
        <v>14</v>
      </c>
      <c r="D14" s="52">
        <v>353903.91</v>
      </c>
      <c r="E14" s="52">
        <v>6246445.0800000001</v>
      </c>
      <c r="F14" s="67" t="s">
        <v>131</v>
      </c>
      <c r="G14" s="73">
        <v>1.2647903322962244</v>
      </c>
      <c r="H14" s="51">
        <v>3.4680745197892788</v>
      </c>
      <c r="I14" s="69">
        <v>0.22051561051503493</v>
      </c>
      <c r="J14" s="50">
        <v>0.513149067372214</v>
      </c>
      <c r="K14" s="50">
        <v>1.1236291947092216E-5</v>
      </c>
      <c r="L14" s="49">
        <f t="shared" si="0"/>
        <v>9.9693618540563911</v>
      </c>
      <c r="M14" s="50">
        <f t="shared" si="1"/>
        <v>0.51039184525234826</v>
      </c>
      <c r="N14" s="51" t="s">
        <v>139</v>
      </c>
      <c r="O14" s="52">
        <v>1900</v>
      </c>
      <c r="P14" s="50">
        <f t="shared" si="3"/>
        <v>0.51017855692605674</v>
      </c>
      <c r="Q14" s="49">
        <f t="shared" si="4"/>
        <v>4.1806603471661319</v>
      </c>
    </row>
    <row r="15" spans="1:17" s="68" customFormat="1">
      <c r="A15" s="66" t="s">
        <v>93</v>
      </c>
      <c r="B15" s="67" t="s">
        <v>67</v>
      </c>
      <c r="C15" s="67">
        <v>14</v>
      </c>
      <c r="D15" s="52">
        <v>351451</v>
      </c>
      <c r="E15" s="52">
        <v>6246365</v>
      </c>
      <c r="F15" s="67" t="s">
        <v>132</v>
      </c>
      <c r="G15" s="51">
        <v>5.02981409416119</v>
      </c>
      <c r="H15" s="49">
        <v>25.850811723894751</v>
      </c>
      <c r="I15" s="74">
        <v>0.11764865629560649</v>
      </c>
      <c r="J15" s="48">
        <v>0.51171642016588426</v>
      </c>
      <c r="K15" s="48">
        <v>6.7231239172915889E-6</v>
      </c>
      <c r="L15" s="49">
        <f t="shared" si="0"/>
        <v>-17.977204852465121</v>
      </c>
      <c r="M15" s="50">
        <f t="shared" si="1"/>
        <v>0.51024539742625552</v>
      </c>
      <c r="N15" s="51">
        <f t="shared" si="2"/>
        <v>2.2856577958526967</v>
      </c>
      <c r="O15" s="52">
        <v>1900</v>
      </c>
      <c r="P15" s="50">
        <f t="shared" si="3"/>
        <v>0.51017855692605674</v>
      </c>
      <c r="Q15" s="49">
        <f t="shared" si="4"/>
        <v>1.3101393481051993</v>
      </c>
    </row>
    <row r="16" spans="1:17" s="68" customFormat="1">
      <c r="A16" s="66" t="s">
        <v>94</v>
      </c>
      <c r="B16" s="67" t="s">
        <v>67</v>
      </c>
      <c r="C16" s="67">
        <v>14</v>
      </c>
      <c r="D16" s="52">
        <v>342492.89</v>
      </c>
      <c r="E16" s="52">
        <v>6220718.21</v>
      </c>
      <c r="F16" s="67" t="s">
        <v>132</v>
      </c>
      <c r="G16" s="51">
        <v>6.3828102743013959</v>
      </c>
      <c r="H16" s="49">
        <v>34.883698141753364</v>
      </c>
      <c r="I16" s="69">
        <v>0.11063655344251835</v>
      </c>
      <c r="J16" s="50">
        <v>0.51153653150109024</v>
      </c>
      <c r="K16" s="50">
        <v>9.8003899786206745E-6</v>
      </c>
      <c r="L16" s="49">
        <f t="shared" si="0"/>
        <v>-21.486282696753236</v>
      </c>
      <c r="M16" s="50">
        <f t="shared" si="1"/>
        <v>0.51015318475432281</v>
      </c>
      <c r="N16" s="51">
        <f t="shared" si="2"/>
        <v>2.3941905757756521</v>
      </c>
      <c r="O16" s="52">
        <v>1900</v>
      </c>
      <c r="P16" s="50">
        <f t="shared" si="3"/>
        <v>0.51017855692605674</v>
      </c>
      <c r="Q16" s="49">
        <f t="shared" si="4"/>
        <v>-0.49731944609332501</v>
      </c>
    </row>
    <row r="17" spans="1:17" s="68" customFormat="1">
      <c r="A17" s="66" t="s">
        <v>95</v>
      </c>
      <c r="B17" s="67" t="s">
        <v>67</v>
      </c>
      <c r="C17" s="67">
        <v>14</v>
      </c>
      <c r="D17" s="52">
        <v>342592.17</v>
      </c>
      <c r="E17" s="52">
        <v>6226815.7000000002</v>
      </c>
      <c r="F17" s="67" t="s">
        <v>133</v>
      </c>
      <c r="G17" s="51">
        <v>4.8827085960842922</v>
      </c>
      <c r="H17" s="49">
        <v>22.416684556728427</v>
      </c>
      <c r="I17" s="74">
        <v>0.13170390379041555</v>
      </c>
      <c r="J17" s="48">
        <v>0.51190186368431023</v>
      </c>
      <c r="K17" s="48">
        <v>7.5425123612005118E-6</v>
      </c>
      <c r="L17" s="49">
        <f t="shared" si="0"/>
        <v>-14.359768797665984</v>
      </c>
      <c r="M17" s="50">
        <f t="shared" si="1"/>
        <v>0.51025510082722514</v>
      </c>
      <c r="N17" s="51">
        <f t="shared" si="2"/>
        <v>2.333847604987195</v>
      </c>
      <c r="O17" s="52">
        <v>1900</v>
      </c>
      <c r="P17" s="50">
        <f t="shared" si="3"/>
        <v>0.51017855692605674</v>
      </c>
      <c r="Q17" s="49">
        <f t="shared" si="4"/>
        <v>1.5003355223242032</v>
      </c>
    </row>
    <row r="18" spans="1:17" s="68" customFormat="1">
      <c r="A18" s="66" t="s">
        <v>96</v>
      </c>
      <c r="B18" s="67" t="s">
        <v>67</v>
      </c>
      <c r="C18" s="67">
        <v>14</v>
      </c>
      <c r="D18" s="52">
        <v>342238.99</v>
      </c>
      <c r="E18" s="52">
        <v>6225469.8799999999</v>
      </c>
      <c r="F18" s="67" t="s">
        <v>134</v>
      </c>
      <c r="G18" s="51">
        <v>6.4850072251944368</v>
      </c>
      <c r="H18" s="49">
        <v>37.333183510216024</v>
      </c>
      <c r="I18" s="74">
        <v>0.10503273191146266</v>
      </c>
      <c r="J18" s="48">
        <v>0.51147520001440139</v>
      </c>
      <c r="K18" s="48">
        <v>5.7231670973719839E-6</v>
      </c>
      <c r="L18" s="49">
        <f t="shared" si="0"/>
        <v>-22.682672482310373</v>
      </c>
      <c r="M18" s="50">
        <f t="shared" si="1"/>
        <v>0.51016192078187983</v>
      </c>
      <c r="N18" s="51">
        <f t="shared" si="2"/>
        <v>2.3566409291686465</v>
      </c>
      <c r="O18" s="52">
        <v>1900</v>
      </c>
      <c r="P18" s="50">
        <f t="shared" si="3"/>
        <v>0.51017855692605674</v>
      </c>
      <c r="Q18" s="49">
        <f t="shared" si="4"/>
        <v>-0.32608473937378868</v>
      </c>
    </row>
    <row r="19" spans="1:17" s="68" customFormat="1">
      <c r="A19" s="66" t="s">
        <v>97</v>
      </c>
      <c r="B19" s="67" t="s">
        <v>108</v>
      </c>
      <c r="C19" s="67">
        <v>14</v>
      </c>
      <c r="D19" s="52">
        <v>479100</v>
      </c>
      <c r="E19" s="52">
        <v>6045300</v>
      </c>
      <c r="F19" s="86" t="s">
        <v>107</v>
      </c>
      <c r="G19" s="51">
        <v>5.5107730963183519</v>
      </c>
      <c r="H19" s="49">
        <v>26.659419361968506</v>
      </c>
      <c r="I19" s="47">
        <v>0.1249887905528034</v>
      </c>
      <c r="J19" s="48">
        <v>0.51180615994377066</v>
      </c>
      <c r="K19" s="48">
        <v>8.4778284090622904E-6</v>
      </c>
      <c r="L19" s="49">
        <f t="shared" si="0"/>
        <v>-16.226656163401685</v>
      </c>
      <c r="M19" s="50">
        <f t="shared" si="1"/>
        <v>0.51024335966290824</v>
      </c>
      <c r="N19" s="51">
        <f t="shared" si="2"/>
        <v>2.3209838014801836</v>
      </c>
      <c r="O19" s="52">
        <v>1900</v>
      </c>
      <c r="P19" s="50">
        <f t="shared" si="3"/>
        <v>0.51017855692605674</v>
      </c>
      <c r="Q19" s="49">
        <f t="shared" si="4"/>
        <v>1.270197188254496</v>
      </c>
    </row>
    <row r="20" spans="1:17" s="68" customFormat="1">
      <c r="A20" s="66" t="s">
        <v>98</v>
      </c>
      <c r="B20" s="67" t="s">
        <v>108</v>
      </c>
      <c r="C20" s="67">
        <v>14</v>
      </c>
      <c r="D20" s="52">
        <v>478939</v>
      </c>
      <c r="E20" s="52">
        <v>6036270</v>
      </c>
      <c r="F20" s="86" t="s">
        <v>107</v>
      </c>
      <c r="G20" s="51">
        <v>2.5256553153037959</v>
      </c>
      <c r="H20" s="49">
        <v>10.936706693833049</v>
      </c>
      <c r="I20" s="74">
        <v>0.13963578727688691</v>
      </c>
      <c r="J20" s="48">
        <v>0.51203966981756666</v>
      </c>
      <c r="K20" s="48">
        <v>8.8599504721466203E-6</v>
      </c>
      <c r="L20" s="49">
        <f>((J20/0.512638)-1)*10000</f>
        <v>-11.671592477213721</v>
      </c>
      <c r="M20" s="50">
        <f>J20-(I20*(EXP(0.00000000000654*O20*1000000)-1))</f>
        <v>0.51029373046884896</v>
      </c>
      <c r="N20" s="51">
        <f>IF(I20&gt;0.14,"N/A",LN((0.513163-J20)/(0.2137-I20)+1)*(1/0.00000000000654)/1000000000)</f>
        <v>2.3016984624831403</v>
      </c>
      <c r="O20" s="52">
        <v>1900</v>
      </c>
      <c r="P20" s="50">
        <f>0.512638-(0.1967*(EXP(0.00000000000654*O20*1000000)-1))</f>
        <v>0.51017855692605674</v>
      </c>
      <c r="Q20" s="49">
        <f>((M20/P20)-1)*10000</f>
        <v>2.257514378616321</v>
      </c>
    </row>
    <row r="21" spans="1:17" s="68" customFormat="1">
      <c r="A21" s="66" t="s">
        <v>99</v>
      </c>
      <c r="B21" s="67" t="s">
        <v>108</v>
      </c>
      <c r="C21" s="67">
        <v>14</v>
      </c>
      <c r="D21" s="52">
        <v>475106</v>
      </c>
      <c r="E21" s="52">
        <v>6032600</v>
      </c>
      <c r="F21" s="86" t="s">
        <v>107</v>
      </c>
      <c r="G21" s="51">
        <v>3.5984855525934547</v>
      </c>
      <c r="H21" s="49">
        <v>17.452301670539576</v>
      </c>
      <c r="I21" s="74">
        <v>0.12467410938793876</v>
      </c>
      <c r="J21" s="48">
        <v>0.51183428141869236</v>
      </c>
      <c r="K21" s="48">
        <v>1.1184232608317776E-5</v>
      </c>
      <c r="L21" s="49">
        <f t="shared" si="0"/>
        <v>-15.678092168502911</v>
      </c>
      <c r="M21" s="50">
        <f t="shared" si="1"/>
        <v>0.51027541576117219</v>
      </c>
      <c r="N21" s="51">
        <f t="shared" si="2"/>
        <v>2.2652595450703563</v>
      </c>
      <c r="O21" s="52">
        <v>1900</v>
      </c>
      <c r="P21" s="50">
        <f t="shared" si="3"/>
        <v>0.51017855692605674</v>
      </c>
      <c r="Q21" s="49">
        <f t="shared" si="4"/>
        <v>1.8985281486361139</v>
      </c>
    </row>
    <row r="22" spans="1:17" s="28" customFormat="1">
      <c r="A22" s="75" t="s">
        <v>100</v>
      </c>
      <c r="B22" s="76" t="s">
        <v>108</v>
      </c>
      <c r="C22" s="76">
        <v>14</v>
      </c>
      <c r="D22" s="77">
        <v>471841</v>
      </c>
      <c r="E22" s="77">
        <v>6040150</v>
      </c>
      <c r="F22" s="87" t="s">
        <v>107</v>
      </c>
      <c r="G22" s="78">
        <v>1.9150603382862166</v>
      </c>
      <c r="H22" s="78">
        <v>8.9723390425231528</v>
      </c>
      <c r="I22" s="79">
        <v>0.12905832024760774</v>
      </c>
      <c r="J22" s="80">
        <v>0.51190981224967402</v>
      </c>
      <c r="K22" s="80">
        <v>1.0118186965794242E-5</v>
      </c>
      <c r="L22" s="81">
        <f t="shared" si="0"/>
        <v>-14.204716589991673</v>
      </c>
      <c r="M22" s="82">
        <f t="shared" si="1"/>
        <v>0.51029612850860773</v>
      </c>
      <c r="N22" s="78">
        <f t="shared" si="2"/>
        <v>2.2472880380581155</v>
      </c>
      <c r="O22" s="77">
        <v>1900</v>
      </c>
      <c r="P22" s="82">
        <f t="shared" si="3"/>
        <v>0.51017855692605674</v>
      </c>
      <c r="Q22" s="81">
        <f t="shared" si="4"/>
        <v>2.3045183094216881</v>
      </c>
    </row>
    <row r="23" spans="1:17">
      <c r="A23" s="89" t="s">
        <v>138</v>
      </c>
      <c r="B23" s="67"/>
      <c r="C23" s="83"/>
      <c r="D23" s="83"/>
      <c r="E23" s="83"/>
      <c r="F23" s="86"/>
      <c r="G23" s="51"/>
      <c r="H23" s="51"/>
      <c r="I23" s="47"/>
      <c r="J23" s="48"/>
      <c r="K23" s="48"/>
      <c r="L23" s="49"/>
      <c r="M23" s="50"/>
      <c r="N23" s="51"/>
      <c r="O23" s="52"/>
      <c r="P23" s="50"/>
      <c r="Q23" s="49"/>
    </row>
    <row r="24" spans="1:17" ht="15.75">
      <c r="A24" s="84" t="s">
        <v>140</v>
      </c>
      <c r="B24" s="88"/>
    </row>
    <row r="25" spans="1:17" ht="15">
      <c r="A25" s="84" t="s">
        <v>135</v>
      </c>
      <c r="B25" s="88"/>
    </row>
    <row r="26" spans="1:17" ht="15">
      <c r="A26" s="26" t="s">
        <v>122</v>
      </c>
    </row>
    <row r="27" spans="1:17" ht="14.25">
      <c r="A27" s="26" t="s">
        <v>123</v>
      </c>
    </row>
  </sheetData>
  <mergeCells count="1">
    <mergeCell ref="A1:H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22</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23</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24</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ReadMe</vt:lpstr>
      <vt:lpstr>Metadata</vt:lpstr>
      <vt:lpstr>Table 1_1</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MGS DRI template</dc:title>
  <dc:creator>RnD Technical</dc:creator>
  <cp:lastModifiedBy>Steffano, Craig (GET)</cp:lastModifiedBy>
  <cp:lastPrinted>2019-04-02T15:23:59Z</cp:lastPrinted>
  <dcterms:created xsi:type="dcterms:W3CDTF">2008-11-13T14:30:47Z</dcterms:created>
  <dcterms:modified xsi:type="dcterms:W3CDTF">2021-03-18T13:59:06Z</dcterms:modified>
</cp:coreProperties>
</file>